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9440" windowHeight="10935" activeTab="0"/>
  </bookViews>
  <sheets>
    <sheet name="Гимназия №2" sheetId="1" r:id="rId1"/>
  </sheets>
  <definedNames>
    <definedName name="_xlnm.Print_Area" localSheetId="0">'Гимназия №2'!$EN$1:$EZ$34</definedName>
  </definedNames>
  <calcPr fullCalcOnLoad="1"/>
</workbook>
</file>

<file path=xl/sharedStrings.xml><?xml version="1.0" encoding="utf-8"?>
<sst xmlns="http://schemas.openxmlformats.org/spreadsheetml/2006/main" count="2350" uniqueCount="159">
  <si>
    <t xml:space="preserve">«О численности и средней заработной плате категорий работников сферы образования» </t>
  </si>
  <si>
    <t>Наименование ОУ:</t>
  </si>
  <si>
    <t>Категория персонала</t>
  </si>
  <si>
    <t>№
строки</t>
  </si>
  <si>
    <t>Средняя численность работников</t>
  </si>
  <si>
    <t>Фонд начисленной заработной платы работников за отчетный год,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</si>
  <si>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</si>
  <si>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t>Среднемесячная заработная плата (рублей)</t>
  </si>
  <si>
    <t>списочного состава (без внешних совмес-
тителей)</t>
  </si>
  <si>
    <t>внешних совмес-
тителей</t>
  </si>
  <si>
    <t>списочного состава (без внешних совместителей)</t>
  </si>
  <si>
    <t>внешних
совмести-телей</t>
  </si>
  <si>
    <t>из гр. 3 списочного состава (без внешних совместителей)</t>
  </si>
  <si>
    <t>из гр. 5 внешних совместителей</t>
  </si>
  <si>
    <t>списочного состава
(без внешних совместителей)</t>
  </si>
  <si>
    <t>внешних совместителей</t>
  </si>
  <si>
    <t>всего</t>
  </si>
  <si>
    <t>в том числе по внутреннему совместительству</t>
  </si>
  <si>
    <t>за счет средств бюджетов всех уровней (субсидий)</t>
  </si>
  <si>
    <t>средства
от приносящей доход деятельности</t>
  </si>
  <si>
    <t>Всего работников (сумма строк 02-04, 06-11)</t>
  </si>
  <si>
    <t>Всего работников (сумма строк 02-04, 06)</t>
  </si>
  <si>
    <t xml:space="preserve">в том числе:
руководитель организации </t>
  </si>
  <si>
    <t>заместители руководителя, руководители структурных подразделений и их заместители</t>
  </si>
  <si>
    <t>заместители руководителя, руководители структурныхподразделений и их заместители</t>
  </si>
  <si>
    <t>педагогические работники</t>
  </si>
  <si>
    <t>из них:
работники ведущих профессий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</si>
  <si>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</si>
  <si>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</si>
  <si>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</si>
  <si>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</si>
  <si>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</si>
  <si>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</si>
  <si>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ЗА ЯНВАРЬ</t>
  </si>
  <si>
    <t>НА КОНЕЦ ОТЧЕТНОГО ПЕРИОДА:</t>
  </si>
  <si>
    <t>ЗА ФЕВРАЛЬ</t>
  </si>
  <si>
    <t>ЗА МАРТ</t>
  </si>
  <si>
    <t>ЗА 1 КВАРТАЛ</t>
  </si>
  <si>
    <t>ЗА АПРЕЛЬ</t>
  </si>
  <si>
    <t>ЗА МАЙ</t>
  </si>
  <si>
    <t>ЗА ИЮНЬ</t>
  </si>
  <si>
    <t>ЗА 2 КВАРТАЛ</t>
  </si>
  <si>
    <t>ЗА 1 ПОЛУГОДИЕ</t>
  </si>
  <si>
    <t>ЗА ИЮЛЬ</t>
  </si>
  <si>
    <t>ЗА АВГУСТ</t>
  </si>
  <si>
    <t>ЗА СЕНТЯБРЬ</t>
  </si>
  <si>
    <t>ЗА 3 КВАРТАЛ</t>
  </si>
  <si>
    <t>ЗА 9 МЕСЯЦЕВ</t>
  </si>
  <si>
    <t>ЗА ОКТЯБРЬ</t>
  </si>
  <si>
    <t>ЗА НОЯБРЬ</t>
  </si>
  <si>
    <t>ЗА ДЕКАБРЬ</t>
  </si>
  <si>
    <t>ЗА 4 КВАРТАЛ</t>
  </si>
  <si>
    <t>ЗА 2020 год</t>
  </si>
  <si>
    <t>Всего - ФЗП ( включая договора и др.работы несписочного состава), тыс.руб.</t>
  </si>
  <si>
    <r>
      <t xml:space="preserve">Численность работников списочного состава  на конец отчетного периода (чел.)    </t>
    </r>
    <r>
      <rPr>
        <b/>
        <sz val="9"/>
        <rFont val="Times New Roman"/>
        <family val="1"/>
      </rPr>
      <t>(без внешних совместителей и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женщин находящихся в отпуске по беременности и уходу за ребенком</t>
    </r>
    <r>
      <rPr>
        <sz val="9"/>
        <rFont val="Times New Roman"/>
        <family val="1"/>
      </rPr>
      <t>)</t>
    </r>
  </si>
  <si>
    <t>Выплаты социального характера,тыс.руб.</t>
  </si>
  <si>
    <r>
      <t xml:space="preserve">в том числе :
</t>
    </r>
    <r>
      <rPr>
        <sz val="9"/>
        <rFont val="Times New Roman"/>
        <family val="1"/>
      </rPr>
      <t>Административно-управленческого персонала (чел.)</t>
    </r>
  </si>
  <si>
    <t>в том числе: метод.литература</t>
  </si>
  <si>
    <t>Педработников (чел.)</t>
  </si>
  <si>
    <t>Средства, полученные от предпринимательской и иной, приносящей доход деятельности, тыс.руб.</t>
  </si>
  <si>
    <t>из них - работников ведущих профессий (чел.)</t>
  </si>
  <si>
    <t>в том числе: - платые образовательные услуги</t>
  </si>
  <si>
    <t>Учебно-вспомагательного персонала (чел.)</t>
  </si>
  <si>
    <t xml:space="preserve">    - родительская плата за ДОУ</t>
  </si>
  <si>
    <t>Обслуживающего персонала (чел.)</t>
  </si>
  <si>
    <t>Прибыло,  чел. без внешних свм.</t>
  </si>
  <si>
    <t>Численность совместителей , чел.</t>
  </si>
  <si>
    <t>Выбыло, чел. без внешних свм.</t>
  </si>
  <si>
    <t xml:space="preserve">Численность детей (обучающихся, воспитанников)      </t>
  </si>
  <si>
    <t>в том числе по сокращению или ликвидации</t>
  </si>
  <si>
    <t>из них : школьников</t>
  </si>
  <si>
    <t>Кассовые расходы (по всем статьям), тыс.руб.</t>
  </si>
  <si>
    <t xml:space="preserve">                дошкольников</t>
  </si>
  <si>
    <t>Руководитель ОУ</t>
  </si>
  <si>
    <t>Средняя численность</t>
  </si>
  <si>
    <t>(подпись)</t>
  </si>
  <si>
    <t>(расшифровка подписи)</t>
  </si>
  <si>
    <t>Фонд начисленной заработной платы, тыс.руб.</t>
  </si>
  <si>
    <t>Среднемесячная заработная плата, руб.</t>
  </si>
  <si>
    <t>Отв.исполнитель</t>
  </si>
  <si>
    <t>тыс.руб.</t>
  </si>
  <si>
    <t>руб.</t>
  </si>
  <si>
    <t>из стр 2, 3  Средняя численность классных руководителей</t>
  </si>
  <si>
    <t>число классов и классов-комплектов</t>
  </si>
  <si>
    <t>Чел.</t>
  </si>
  <si>
    <t>из стр 4  Средняя численность классных руководителей</t>
  </si>
  <si>
    <t xml:space="preserve"> численность классных руководителей</t>
  </si>
  <si>
    <t>из стр 4 выплаты за классное руководство за счет федерального бюджета</t>
  </si>
  <si>
    <t>из стр 5 Средняя  численность классных руководителей (учителей)</t>
  </si>
  <si>
    <t>из стр 5 выплаты за классное руководство за счет федерального бюджета (учителям)</t>
  </si>
  <si>
    <t>Контроль</t>
  </si>
  <si>
    <t>гр 1</t>
  </si>
  <si>
    <t>гр 2</t>
  </si>
  <si>
    <t>гр 3</t>
  </si>
  <si>
    <t>гр 4</t>
  </si>
  <si>
    <t>гр 5</t>
  </si>
  <si>
    <t>гр 6</t>
  </si>
  <si>
    <t>гр 7</t>
  </si>
  <si>
    <t>гр 8</t>
  </si>
  <si>
    <t>гр 9</t>
  </si>
  <si>
    <t>гр 10</t>
  </si>
  <si>
    <t>гр 11</t>
  </si>
  <si>
    <t>стр 1 = сумма строк 02 - 04, 6 - 11</t>
  </si>
  <si>
    <t>стр 4&gt; = стр 5</t>
  </si>
  <si>
    <t>стр 12 &gt; = стр 1 (гр.3 + гр.5)</t>
  </si>
  <si>
    <t xml:space="preserve">стр 13 &gt; = стр 14 </t>
  </si>
  <si>
    <t xml:space="preserve">стр 2&gt; = стр 4 </t>
  </si>
  <si>
    <t>стр 15&gt; = стр 16 + стр 17</t>
  </si>
  <si>
    <t>стр 5&gt; = стр 4</t>
  </si>
  <si>
    <t>стр 19 &gt; = стр 20</t>
  </si>
  <si>
    <t>стр 21 &gt; = стр 12</t>
  </si>
  <si>
    <t>стр 22 = стр 23+стр 24 + стр 26+ стр 27</t>
  </si>
  <si>
    <t>стр 28 &gt; = стр 1 гр 2</t>
  </si>
  <si>
    <t>стр 32 &lt; = (стр 2+ стр 3) гр 1</t>
  </si>
  <si>
    <t>стр 1</t>
  </si>
  <si>
    <t>стр 2</t>
  </si>
  <si>
    <t>стр 3</t>
  </si>
  <si>
    <t>стр 4</t>
  </si>
  <si>
    <t>стр 5</t>
  </si>
  <si>
    <t>стр 6</t>
  </si>
  <si>
    <t>стр 7</t>
  </si>
  <si>
    <t>стр 8</t>
  </si>
  <si>
    <t>стр 9</t>
  </si>
  <si>
    <t>стр 10</t>
  </si>
  <si>
    <t>стр 11</t>
  </si>
  <si>
    <t>гр.3 = (гр 6 + гр 7)</t>
  </si>
  <si>
    <t>гр.5 = (гр 8 + гр 9)</t>
  </si>
  <si>
    <t>Среднесписочная численность</t>
  </si>
  <si>
    <t>ФОТ без выплат за классное руководство из ФБ</t>
  </si>
  <si>
    <t>СЗП без выплат за классное руководство из ФБ</t>
  </si>
  <si>
    <t xml:space="preserve">Всего по школе </t>
  </si>
  <si>
    <t>рук раб</t>
  </si>
  <si>
    <t xml:space="preserve">по педработникам </t>
  </si>
  <si>
    <t>по учителям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</si>
  <si>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</si>
  <si>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</si>
  <si>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</si>
  <si>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Куканова А.А.</t>
  </si>
  <si>
    <t>Крюкова Н.И.</t>
  </si>
  <si>
    <r>
      <t xml:space="preserve">Директора и заместители директоров </t>
    </r>
    <r>
      <rPr>
        <b/>
        <sz val="9"/>
        <rFont val="Times New Roman"/>
        <family val="1"/>
      </rPr>
      <t>общеобразовательных учреждений, имеющих учебную нагрузку</t>
    </r>
  </si>
  <si>
    <t>ЗА ЯНВАРЬ 2022 года</t>
  </si>
  <si>
    <t>ЗА ФЕВРАЛЬ 2022 года</t>
  </si>
  <si>
    <t>ЗА МАРТ 2022 года</t>
  </si>
  <si>
    <t>ЗА 1 КВАРТАЛ 2022 года</t>
  </si>
  <si>
    <t>ЗА АПРЕЛЬ 2022 года</t>
  </si>
  <si>
    <t>ЗА МАЙ 2022 года</t>
  </si>
  <si>
    <t>ЗА ИЮНЬ 2022 года</t>
  </si>
  <si>
    <t>ЗА 2 КВАРТАЛ 2022 года</t>
  </si>
  <si>
    <t>ЗА 1 ПОЛУГОДИЕ 2022 Г.</t>
  </si>
  <si>
    <t>ЗА ИЮЛЬ 2022 года</t>
  </si>
  <si>
    <t>ЗА АВГУСТ 2022года</t>
  </si>
  <si>
    <t>ЗА СЕНТЯБРЬ 2022 года</t>
  </si>
  <si>
    <t>ЗА 3 КВАРТАЛ 2022 года</t>
  </si>
  <si>
    <t>ЗА 9 МЕСЯЦЕВ 2022 года</t>
  </si>
  <si>
    <t>ЗА ОКТЯБРЬ 2022 года</t>
  </si>
  <si>
    <t>ЗА НОЯБРЬ 2022 года</t>
  </si>
  <si>
    <t>ЗА ДЕКАБРЬ 2022 года</t>
  </si>
  <si>
    <t>ЗА 4 КВАРТАЛ 2022 года</t>
  </si>
  <si>
    <t>ЗА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</si>
</sst>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(* #,##0.0_);_(* \(#,##0.0\);_(* &quot;-&quot;??_);_(@_)"/>
    <numFmt numFmtId="167" formatCode="0.0"/>
    <numFmt numFmtId="168" formatCode="#,##0.0"/>
    <numFmt numFmtId="169" formatCode="_-* #,##0.0_р_._-;\-* #,##0.0_р_._-;_-* &quot;-&quot;?_р_._-;_-@_-"/>
    <numFmt numFmtId="170" formatCode="_-* #,##0.000_р_._-;\-* #,##0.000_р_._-;_-* &quot;-&quot;??_р_._-;_-@_-"/>
    <numFmt numFmtId="171" formatCode="_-* #,##0.0\ _₽_-;\-* #,##0.0\ _₽_-;_-* &quot;-&quot;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thin">
        <color indexed="8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54" applyFont="1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/>
      <protection/>
    </xf>
    <xf numFmtId="0" fontId="4" fillId="0" borderId="15" xfId="54" applyFont="1" applyBorder="1" applyAlignment="1">
      <alignment horizontal="center"/>
      <protection/>
    </xf>
    <xf numFmtId="0" fontId="4" fillId="0" borderId="16" xfId="54" applyFont="1" applyBorder="1" applyAlignment="1">
      <alignment horizontal="center"/>
      <protection/>
    </xf>
    <xf numFmtId="0" fontId="4" fillId="0" borderId="17" xfId="54" applyFont="1" applyBorder="1" applyAlignment="1">
      <alignment horizontal="center"/>
      <protection/>
    </xf>
    <xf numFmtId="0" fontId="4" fillId="0" borderId="18" xfId="54" applyFont="1" applyBorder="1" applyAlignment="1">
      <alignment horizontal="center"/>
      <protection/>
    </xf>
    <xf numFmtId="0" fontId="4" fillId="0" borderId="19" xfId="54" applyFont="1" applyBorder="1" applyAlignment="1">
      <alignment horizontal="center"/>
      <protection/>
    </xf>
    <xf numFmtId="0" fontId="4" fillId="0" borderId="20" xfId="54" applyFont="1" applyBorder="1" applyAlignment="1">
      <alignment horizontal="center"/>
      <protection/>
    </xf>
    <xf numFmtId="0" fontId="5" fillId="0" borderId="14" xfId="54" applyFont="1" applyFill="1" applyBorder="1" applyAlignment="1">
      <alignment wrapText="1"/>
      <protection/>
    </xf>
    <xf numFmtId="1" fontId="5" fillId="0" borderId="14" xfId="54" applyNumberFormat="1" applyFont="1" applyFill="1" applyBorder="1" applyAlignment="1">
      <alignment horizontal="center" vertical="center"/>
      <protection/>
    </xf>
    <xf numFmtId="165" fontId="4" fillId="33" borderId="21" xfId="64" applyNumberFormat="1" applyFont="1" applyFill="1" applyBorder="1" applyAlignment="1">
      <alignment horizontal="center" vertical="center"/>
    </xf>
    <xf numFmtId="165" fontId="4" fillId="33" borderId="22" xfId="64" applyNumberFormat="1" applyFont="1" applyFill="1" applyBorder="1" applyAlignment="1">
      <alignment horizontal="center" vertical="center"/>
    </xf>
    <xf numFmtId="165" fontId="4" fillId="33" borderId="23" xfId="64" applyNumberFormat="1" applyFont="1" applyFill="1" applyBorder="1" applyAlignment="1">
      <alignment horizontal="center" vertical="center"/>
    </xf>
    <xf numFmtId="165" fontId="4" fillId="33" borderId="24" xfId="64" applyNumberFormat="1" applyFont="1" applyFill="1" applyBorder="1" applyAlignment="1">
      <alignment horizontal="center" vertical="center"/>
    </xf>
    <xf numFmtId="166" fontId="5" fillId="34" borderId="14" xfId="64" applyNumberFormat="1" applyFont="1" applyFill="1" applyBorder="1" applyAlignment="1">
      <alignment vertical="center" wrapText="1"/>
    </xf>
    <xf numFmtId="166" fontId="5" fillId="34" borderId="15" xfId="64" applyNumberFormat="1" applyFont="1" applyFill="1" applyBorder="1" applyAlignment="1">
      <alignment vertical="center" wrapText="1"/>
    </xf>
    <xf numFmtId="166" fontId="5" fillId="34" borderId="25" xfId="64" applyNumberFormat="1" applyFont="1" applyFill="1" applyBorder="1" applyAlignment="1">
      <alignment vertical="center" wrapText="1"/>
    </xf>
    <xf numFmtId="165" fontId="4" fillId="33" borderId="26" xfId="64" applyNumberFormat="1" applyFont="1" applyFill="1" applyBorder="1" applyAlignment="1">
      <alignment horizontal="center" vertical="center"/>
    </xf>
    <xf numFmtId="165" fontId="4" fillId="33" borderId="19" xfId="64" applyNumberFormat="1" applyFont="1" applyFill="1" applyBorder="1" applyAlignment="1">
      <alignment horizontal="center" vertical="center"/>
    </xf>
    <xf numFmtId="164" fontId="4" fillId="33" borderId="21" xfId="64" applyNumberFormat="1" applyFont="1" applyFill="1" applyBorder="1" applyAlignment="1">
      <alignment horizontal="center" vertical="center"/>
    </xf>
    <xf numFmtId="164" fontId="4" fillId="33" borderId="22" xfId="64" applyNumberFormat="1" applyFont="1" applyFill="1" applyBorder="1" applyAlignment="1">
      <alignment horizontal="center" vertical="center"/>
    </xf>
    <xf numFmtId="0" fontId="5" fillId="0" borderId="27" xfId="54" applyFont="1" applyBorder="1" applyAlignment="1">
      <alignment wrapText="1"/>
      <protection/>
    </xf>
    <xf numFmtId="1" fontId="5" fillId="0" borderId="28" xfId="54" applyNumberFormat="1" applyFont="1" applyBorder="1" applyAlignment="1">
      <alignment horizontal="center" vertical="center"/>
      <protection/>
    </xf>
    <xf numFmtId="0" fontId="4" fillId="0" borderId="29" xfId="54" applyNumberFormat="1" applyFont="1" applyFill="1" applyBorder="1" applyAlignment="1">
      <alignment horizontal="center" vertical="center"/>
      <protection/>
    </xf>
    <xf numFmtId="167" fontId="4" fillId="0" borderId="27" xfId="54" applyNumberFormat="1" applyFont="1" applyFill="1" applyBorder="1" applyAlignment="1">
      <alignment horizontal="center" vertical="center"/>
      <protection/>
    </xf>
    <xf numFmtId="168" fontId="4" fillId="0" borderId="29" xfId="54" applyNumberFormat="1" applyFont="1" applyFill="1" applyBorder="1" applyAlignment="1">
      <alignment horizontal="center" vertical="center"/>
      <protection/>
    </xf>
    <xf numFmtId="168" fontId="4" fillId="0" borderId="30" xfId="54" applyNumberFormat="1" applyFont="1" applyFill="1" applyBorder="1" applyAlignment="1">
      <alignment horizontal="center" vertical="center"/>
      <protection/>
    </xf>
    <xf numFmtId="168" fontId="4" fillId="0" borderId="27" xfId="54" applyNumberFormat="1" applyFont="1" applyFill="1" applyBorder="1" applyAlignment="1">
      <alignment horizontal="center" vertical="center"/>
      <protection/>
    </xf>
    <xf numFmtId="168" fontId="4" fillId="0" borderId="31" xfId="54" applyNumberFormat="1" applyFont="1" applyFill="1" applyBorder="1" applyAlignment="1">
      <alignment horizontal="center" vertical="center"/>
      <protection/>
    </xf>
    <xf numFmtId="165" fontId="4" fillId="33" borderId="32" xfId="64" applyNumberFormat="1" applyFont="1" applyFill="1" applyBorder="1" applyAlignment="1">
      <alignment horizontal="center" vertical="center"/>
    </xf>
    <xf numFmtId="165" fontId="4" fillId="34" borderId="33" xfId="64" applyNumberFormat="1" applyFont="1" applyFill="1" applyBorder="1" applyAlignment="1">
      <alignment horizontal="center" vertical="center"/>
    </xf>
    <xf numFmtId="165" fontId="4" fillId="34" borderId="34" xfId="54" applyNumberFormat="1" applyFont="1" applyFill="1" applyBorder="1" applyAlignment="1">
      <alignment horizontal="center" vertical="center"/>
      <protection/>
    </xf>
    <xf numFmtId="169" fontId="4" fillId="34" borderId="35" xfId="54" applyNumberFormat="1" applyFont="1" applyFill="1" applyBorder="1" applyAlignment="1">
      <alignment horizontal="center" vertical="center"/>
      <protection/>
    </xf>
    <xf numFmtId="169" fontId="4" fillId="34" borderId="30" xfId="54" applyNumberFormat="1" applyFont="1" applyFill="1" applyBorder="1" applyAlignment="1">
      <alignment horizontal="center" vertical="center"/>
      <protection/>
    </xf>
    <xf numFmtId="169" fontId="4" fillId="34" borderId="27" xfId="54" applyNumberFormat="1" applyFont="1" applyFill="1" applyBorder="1" applyAlignment="1">
      <alignment horizontal="center" vertical="center"/>
      <protection/>
    </xf>
    <xf numFmtId="169" fontId="4" fillId="34" borderId="29" xfId="54" applyNumberFormat="1" applyFont="1" applyFill="1" applyBorder="1" applyAlignment="1">
      <alignment horizontal="center" vertical="center"/>
      <protection/>
    </xf>
    <xf numFmtId="169" fontId="4" fillId="34" borderId="31" xfId="54" applyNumberFormat="1" applyFont="1" applyFill="1" applyBorder="1" applyAlignment="1">
      <alignment horizontal="center" vertical="center"/>
      <protection/>
    </xf>
    <xf numFmtId="165" fontId="4" fillId="33" borderId="29" xfId="64" applyNumberFormat="1" applyFont="1" applyFill="1" applyBorder="1" applyAlignment="1">
      <alignment horizontal="center" vertical="center"/>
    </xf>
    <xf numFmtId="165" fontId="4" fillId="33" borderId="31" xfId="64" applyNumberFormat="1" applyFont="1" applyFill="1" applyBorder="1" applyAlignment="1">
      <alignment horizontal="center" vertical="center"/>
    </xf>
    <xf numFmtId="165" fontId="4" fillId="33" borderId="35" xfId="64" applyNumberFormat="1" applyFont="1" applyFill="1" applyBorder="1" applyAlignment="1">
      <alignment horizontal="center" vertical="center"/>
    </xf>
    <xf numFmtId="165" fontId="4" fillId="33" borderId="30" xfId="64" applyNumberFormat="1" applyFont="1" applyFill="1" applyBorder="1" applyAlignment="1">
      <alignment horizontal="center" vertical="center"/>
    </xf>
    <xf numFmtId="165" fontId="4" fillId="33" borderId="27" xfId="64" applyNumberFormat="1" applyFont="1" applyFill="1" applyBorder="1" applyAlignment="1">
      <alignment horizontal="center" vertical="center"/>
    </xf>
    <xf numFmtId="165" fontId="4" fillId="33" borderId="36" xfId="64" applyNumberFormat="1" applyFont="1" applyFill="1" applyBorder="1" applyAlignment="1">
      <alignment horizontal="center" vertical="center"/>
    </xf>
    <xf numFmtId="0" fontId="5" fillId="0" borderId="37" xfId="54" applyFont="1" applyBorder="1" applyAlignment="1">
      <alignment wrapText="1"/>
      <protection/>
    </xf>
    <xf numFmtId="1" fontId="5" fillId="0" borderId="38" xfId="54" applyNumberFormat="1" applyFont="1" applyBorder="1" applyAlignment="1">
      <alignment horizontal="center" vertical="center"/>
      <protection/>
    </xf>
    <xf numFmtId="0" fontId="4" fillId="0" borderId="39" xfId="54" applyNumberFormat="1" applyFont="1" applyFill="1" applyBorder="1" applyAlignment="1">
      <alignment horizontal="center" vertical="center"/>
      <protection/>
    </xf>
    <xf numFmtId="167" fontId="4" fillId="0" borderId="37" xfId="54" applyNumberFormat="1" applyFont="1" applyFill="1" applyBorder="1" applyAlignment="1">
      <alignment horizontal="center" vertical="center"/>
      <protection/>
    </xf>
    <xf numFmtId="168" fontId="4" fillId="0" borderId="39" xfId="54" applyNumberFormat="1" applyFont="1" applyFill="1" applyBorder="1" applyAlignment="1">
      <alignment horizontal="center" vertical="center"/>
      <protection/>
    </xf>
    <xf numFmtId="168" fontId="4" fillId="0" borderId="40" xfId="54" applyNumberFormat="1" applyFont="1" applyFill="1" applyBorder="1" applyAlignment="1">
      <alignment horizontal="center" vertical="center"/>
      <protection/>
    </xf>
    <xf numFmtId="168" fontId="4" fillId="0" borderId="37" xfId="54" applyNumberFormat="1" applyFont="1" applyFill="1" applyBorder="1" applyAlignment="1">
      <alignment horizontal="center" vertical="center"/>
      <protection/>
    </xf>
    <xf numFmtId="168" fontId="4" fillId="0" borderId="41" xfId="54" applyNumberFormat="1" applyFont="1" applyFill="1" applyBorder="1" applyAlignment="1">
      <alignment horizontal="center" vertical="center"/>
      <protection/>
    </xf>
    <xf numFmtId="165" fontId="4" fillId="34" borderId="39" xfId="54" applyNumberFormat="1" applyFont="1" applyFill="1" applyBorder="1" applyAlignment="1">
      <alignment horizontal="center" vertical="center"/>
      <protection/>
    </xf>
    <xf numFmtId="165" fontId="4" fillId="34" borderId="41" xfId="54" applyNumberFormat="1" applyFont="1" applyFill="1" applyBorder="1" applyAlignment="1">
      <alignment horizontal="center" vertical="center"/>
      <protection/>
    </xf>
    <xf numFmtId="165" fontId="4" fillId="34" borderId="42" xfId="54" applyNumberFormat="1" applyFont="1" applyFill="1" applyBorder="1" applyAlignment="1">
      <alignment horizontal="center" vertical="center"/>
      <protection/>
    </xf>
    <xf numFmtId="165" fontId="4" fillId="34" borderId="40" xfId="54" applyNumberFormat="1" applyFont="1" applyFill="1" applyBorder="1" applyAlignment="1">
      <alignment horizontal="center" vertical="center"/>
      <protection/>
    </xf>
    <xf numFmtId="165" fontId="4" fillId="34" borderId="37" xfId="54" applyNumberFormat="1" applyFont="1" applyFill="1" applyBorder="1" applyAlignment="1">
      <alignment horizontal="center" vertical="center"/>
      <protection/>
    </xf>
    <xf numFmtId="165" fontId="4" fillId="33" borderId="39" xfId="64" applyNumberFormat="1" applyFont="1" applyFill="1" applyBorder="1" applyAlignment="1">
      <alignment horizontal="center" vertical="center"/>
    </xf>
    <xf numFmtId="165" fontId="4" fillId="33" borderId="41" xfId="64" applyNumberFormat="1" applyFont="1" applyFill="1" applyBorder="1" applyAlignment="1">
      <alignment horizontal="center" vertical="center"/>
    </xf>
    <xf numFmtId="165" fontId="4" fillId="33" borderId="42" xfId="64" applyNumberFormat="1" applyFont="1" applyFill="1" applyBorder="1" applyAlignment="1">
      <alignment horizontal="center" vertical="center"/>
    </xf>
    <xf numFmtId="165" fontId="4" fillId="33" borderId="40" xfId="64" applyNumberFormat="1" applyFont="1" applyFill="1" applyBorder="1" applyAlignment="1">
      <alignment horizontal="center" vertical="center"/>
    </xf>
    <xf numFmtId="165" fontId="4" fillId="33" borderId="37" xfId="64" applyNumberFormat="1" applyFont="1" applyFill="1" applyBorder="1" applyAlignment="1">
      <alignment horizontal="center" vertical="center"/>
    </xf>
    <xf numFmtId="168" fontId="4" fillId="35" borderId="39" xfId="54" applyNumberFormat="1" applyFont="1" applyFill="1" applyBorder="1" applyAlignment="1">
      <alignment horizontal="center" vertical="center"/>
      <protection/>
    </xf>
    <xf numFmtId="0" fontId="4" fillId="0" borderId="37" xfId="54" applyFont="1" applyBorder="1" applyAlignment="1">
      <alignment wrapText="1"/>
      <protection/>
    </xf>
    <xf numFmtId="0" fontId="5" fillId="0" borderId="11" xfId="54" applyFont="1" applyBorder="1" applyAlignment="1">
      <alignment wrapText="1"/>
      <protection/>
    </xf>
    <xf numFmtId="1" fontId="5" fillId="0" borderId="12" xfId="54" applyNumberFormat="1" applyFont="1" applyBorder="1" applyAlignment="1">
      <alignment horizontal="center" vertical="center"/>
      <protection/>
    </xf>
    <xf numFmtId="0" fontId="4" fillId="0" borderId="43" xfId="54" applyNumberFormat="1" applyFont="1" applyFill="1" applyBorder="1" applyAlignment="1">
      <alignment horizontal="center" vertical="center"/>
      <protection/>
    </xf>
    <xf numFmtId="167" fontId="4" fillId="0" borderId="11" xfId="54" applyNumberFormat="1" applyFont="1" applyFill="1" applyBorder="1" applyAlignment="1">
      <alignment horizontal="center" vertical="center"/>
      <protection/>
    </xf>
    <xf numFmtId="168" fontId="4" fillId="0" borderId="43" xfId="54" applyNumberFormat="1" applyFont="1" applyFill="1" applyBorder="1" applyAlignment="1">
      <alignment horizontal="center" vertical="center"/>
      <protection/>
    </xf>
    <xf numFmtId="168" fontId="4" fillId="0" borderId="44" xfId="54" applyNumberFormat="1" applyFont="1" applyFill="1" applyBorder="1" applyAlignment="1">
      <alignment horizontal="center" vertical="center"/>
      <protection/>
    </xf>
    <xf numFmtId="168" fontId="4" fillId="0" borderId="11" xfId="54" applyNumberFormat="1" applyFont="1" applyFill="1" applyBorder="1" applyAlignment="1">
      <alignment horizontal="center" vertical="center"/>
      <protection/>
    </xf>
    <xf numFmtId="168" fontId="4" fillId="0" borderId="13" xfId="54" applyNumberFormat="1" applyFont="1" applyFill="1" applyBorder="1" applyAlignment="1">
      <alignment horizontal="center" vertical="center"/>
      <protection/>
    </xf>
    <xf numFmtId="165" fontId="4" fillId="33" borderId="45" xfId="64" applyNumberFormat="1" applyFont="1" applyFill="1" applyBorder="1" applyAlignment="1">
      <alignment horizontal="center" vertical="center"/>
    </xf>
    <xf numFmtId="165" fontId="4" fillId="34" borderId="46" xfId="54" applyNumberFormat="1" applyFont="1" applyFill="1" applyBorder="1" applyAlignment="1">
      <alignment horizontal="center" vertical="center"/>
      <protection/>
    </xf>
    <xf numFmtId="165" fontId="4" fillId="34" borderId="44" xfId="54" applyNumberFormat="1" applyFont="1" applyFill="1" applyBorder="1" applyAlignment="1">
      <alignment horizontal="center" vertical="center"/>
      <protection/>
    </xf>
    <xf numFmtId="165" fontId="4" fillId="34" borderId="11" xfId="54" applyNumberFormat="1" applyFont="1" applyFill="1" applyBorder="1" applyAlignment="1">
      <alignment horizontal="center" vertical="center"/>
      <protection/>
    </xf>
    <xf numFmtId="165" fontId="4" fillId="34" borderId="43" xfId="54" applyNumberFormat="1" applyFont="1" applyFill="1" applyBorder="1" applyAlignment="1">
      <alignment horizontal="center" vertical="center"/>
      <protection/>
    </xf>
    <xf numFmtId="165" fontId="4" fillId="34" borderId="13" xfId="54" applyNumberFormat="1" applyFont="1" applyFill="1" applyBorder="1" applyAlignment="1">
      <alignment horizontal="center" vertical="center"/>
      <protection/>
    </xf>
    <xf numFmtId="165" fontId="4" fillId="33" borderId="43" xfId="64" applyNumberFormat="1" applyFont="1" applyFill="1" applyBorder="1" applyAlignment="1">
      <alignment horizontal="center" vertical="center"/>
    </xf>
    <xf numFmtId="165" fontId="4" fillId="33" borderId="13" xfId="64" applyNumberFormat="1" applyFont="1" applyFill="1" applyBorder="1" applyAlignment="1">
      <alignment horizontal="center" vertical="center"/>
    </xf>
    <xf numFmtId="165" fontId="4" fillId="33" borderId="46" xfId="64" applyNumberFormat="1" applyFont="1" applyFill="1" applyBorder="1" applyAlignment="1">
      <alignment horizontal="center" vertical="center"/>
    </xf>
    <xf numFmtId="165" fontId="4" fillId="33" borderId="44" xfId="64" applyNumberFormat="1" applyFont="1" applyFill="1" applyBorder="1" applyAlignment="1">
      <alignment horizontal="center" vertical="center"/>
    </xf>
    <xf numFmtId="165" fontId="4" fillId="33" borderId="11" xfId="64" applyNumberFormat="1" applyFont="1" applyFill="1" applyBorder="1" applyAlignment="1">
      <alignment horizontal="center" vertical="center"/>
    </xf>
    <xf numFmtId="0" fontId="4" fillId="0" borderId="47" xfId="54" applyNumberFormat="1" applyFont="1" applyFill="1" applyBorder="1" applyAlignment="1">
      <alignment horizontal="center" vertical="center"/>
      <protection/>
    </xf>
    <xf numFmtId="167" fontId="4" fillId="0" borderId="48" xfId="54" applyNumberFormat="1" applyFont="1" applyFill="1" applyBorder="1" applyAlignment="1">
      <alignment horizontal="center" vertical="center"/>
      <protection/>
    </xf>
    <xf numFmtId="168" fontId="4" fillId="0" borderId="47" xfId="54" applyNumberFormat="1" applyFont="1" applyFill="1" applyBorder="1" applyAlignment="1">
      <alignment horizontal="center" vertical="center"/>
      <protection/>
    </xf>
    <xf numFmtId="168" fontId="4" fillId="0" borderId="49" xfId="54" applyNumberFormat="1" applyFont="1" applyFill="1" applyBorder="1" applyAlignment="1">
      <alignment horizontal="center" vertical="center"/>
      <protection/>
    </xf>
    <xf numFmtId="168" fontId="4" fillId="0" borderId="48" xfId="54" applyNumberFormat="1" applyFont="1" applyFill="1" applyBorder="1" applyAlignment="1">
      <alignment horizontal="center" vertical="center"/>
      <protection/>
    </xf>
    <xf numFmtId="168" fontId="4" fillId="0" borderId="50" xfId="54" applyNumberFormat="1" applyFont="1" applyFill="1" applyBorder="1" applyAlignment="1">
      <alignment horizontal="center" vertical="center"/>
      <protection/>
    </xf>
    <xf numFmtId="165" fontId="4" fillId="33" borderId="51" xfId="64" applyNumberFormat="1" applyFont="1" applyFill="1" applyBorder="1" applyAlignment="1">
      <alignment horizontal="center" vertical="center"/>
    </xf>
    <xf numFmtId="165" fontId="4" fillId="34" borderId="47" xfId="54" applyNumberFormat="1" applyFont="1" applyFill="1" applyBorder="1" applyAlignment="1">
      <alignment horizontal="center" vertical="center"/>
      <protection/>
    </xf>
    <xf numFmtId="165" fontId="4" fillId="34" borderId="50" xfId="54" applyNumberFormat="1" applyFont="1" applyFill="1" applyBorder="1" applyAlignment="1">
      <alignment horizontal="center" vertical="center"/>
      <protection/>
    </xf>
    <xf numFmtId="165" fontId="4" fillId="34" borderId="52" xfId="54" applyNumberFormat="1" applyFont="1" applyFill="1" applyBorder="1" applyAlignment="1">
      <alignment horizontal="center" vertical="center"/>
      <protection/>
    </xf>
    <xf numFmtId="165" fontId="4" fillId="34" borderId="49" xfId="54" applyNumberFormat="1" applyFont="1" applyFill="1" applyBorder="1" applyAlignment="1">
      <alignment horizontal="center" vertical="center"/>
      <protection/>
    </xf>
    <xf numFmtId="165" fontId="4" fillId="34" borderId="48" xfId="54" applyNumberFormat="1" applyFont="1" applyFill="1" applyBorder="1" applyAlignment="1">
      <alignment horizontal="center" vertical="center"/>
      <protection/>
    </xf>
    <xf numFmtId="165" fontId="4" fillId="33" borderId="47" xfId="64" applyNumberFormat="1" applyFont="1" applyFill="1" applyBorder="1" applyAlignment="1">
      <alignment horizontal="center" vertical="center"/>
    </xf>
    <xf numFmtId="165" fontId="4" fillId="33" borderId="50" xfId="64" applyNumberFormat="1" applyFont="1" applyFill="1" applyBorder="1" applyAlignment="1">
      <alignment horizontal="center" vertical="center"/>
    </xf>
    <xf numFmtId="165" fontId="4" fillId="33" borderId="52" xfId="64" applyNumberFormat="1" applyFont="1" applyFill="1" applyBorder="1" applyAlignment="1">
      <alignment horizontal="center" vertical="center"/>
    </xf>
    <xf numFmtId="165" fontId="4" fillId="33" borderId="49" xfId="64" applyNumberFormat="1" applyFont="1" applyFill="1" applyBorder="1" applyAlignment="1">
      <alignment horizontal="center" vertical="center"/>
    </xf>
    <xf numFmtId="165" fontId="4" fillId="33" borderId="48" xfId="64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1" fontId="5" fillId="0" borderId="54" xfId="54" applyNumberFormat="1" applyFont="1" applyBorder="1" applyAlignment="1">
      <alignment horizontal="center"/>
      <protection/>
    </xf>
    <xf numFmtId="0" fontId="5" fillId="0" borderId="54" xfId="0" applyFont="1" applyFill="1" applyBorder="1" applyAlignment="1">
      <alignment horizontal="center" vertical="center"/>
    </xf>
    <xf numFmtId="165" fontId="4" fillId="33" borderId="54" xfId="64" applyNumberFormat="1" applyFont="1" applyFill="1" applyBorder="1" applyAlignment="1">
      <alignment horizontal="center" vertical="center"/>
    </xf>
    <xf numFmtId="167" fontId="4" fillId="0" borderId="0" xfId="56" applyNumberFormat="1" applyFont="1" applyFill="1" applyBorder="1" applyAlignment="1">
      <alignment horizontal="center" vertical="center"/>
      <protection/>
    </xf>
    <xf numFmtId="0" fontId="5" fillId="0" borderId="36" xfId="0" applyFont="1" applyFill="1" applyBorder="1" applyAlignment="1">
      <alignment horizontal="center" vertical="center"/>
    </xf>
    <xf numFmtId="1" fontId="5" fillId="0" borderId="36" xfId="54" applyNumberFormat="1" applyFont="1" applyBorder="1" applyAlignment="1">
      <alignment horizontal="center"/>
      <protection/>
    </xf>
    <xf numFmtId="1" fontId="5" fillId="0" borderId="28" xfId="54" applyNumberFormat="1" applyFont="1" applyBorder="1" applyAlignment="1">
      <alignment horizontal="center"/>
      <protection/>
    </xf>
    <xf numFmtId="0" fontId="5" fillId="0" borderId="36" xfId="56" applyFont="1" applyFill="1" applyBorder="1" applyAlignment="1">
      <alignment horizontal="center" vertical="center" wrapText="1"/>
      <protection/>
    </xf>
    <xf numFmtId="0" fontId="5" fillId="0" borderId="32" xfId="56" applyFont="1" applyFill="1" applyBorder="1" applyAlignment="1">
      <alignment horizontal="center" vertical="center" wrapText="1"/>
      <protection/>
    </xf>
    <xf numFmtId="1" fontId="5" fillId="0" borderId="32" xfId="54" applyNumberFormat="1" applyFont="1" applyBorder="1" applyAlignment="1">
      <alignment horizontal="center"/>
      <protection/>
    </xf>
    <xf numFmtId="1" fontId="5" fillId="0" borderId="38" xfId="54" applyNumberFormat="1" applyFont="1" applyBorder="1" applyAlignment="1">
      <alignment horizontal="center"/>
      <protection/>
    </xf>
    <xf numFmtId="166" fontId="5" fillId="0" borderId="0" xfId="64" applyNumberFormat="1" applyFont="1" applyFill="1" applyBorder="1" applyAlignment="1">
      <alignment vertical="center" wrapText="1"/>
    </xf>
    <xf numFmtId="0" fontId="5" fillId="0" borderId="45" xfId="56" applyFont="1" applyFill="1" applyBorder="1" applyAlignment="1">
      <alignment horizontal="center" vertical="center" wrapText="1"/>
      <protection/>
    </xf>
    <xf numFmtId="0" fontId="4" fillId="0" borderId="45" xfId="54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4" fillId="0" borderId="15" xfId="54" applyFont="1" applyFill="1" applyBorder="1" applyAlignment="1">
      <alignment horizontal="center" vertical="center"/>
      <protection/>
    </xf>
    <xf numFmtId="165" fontId="4" fillId="33" borderId="15" xfId="64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5" fillId="0" borderId="45" xfId="54" applyNumberFormat="1" applyFont="1" applyBorder="1" applyAlignment="1">
      <alignment horizontal="center"/>
      <protection/>
    </xf>
    <xf numFmtId="0" fontId="5" fillId="0" borderId="54" xfId="0" applyFont="1" applyBorder="1" applyAlignment="1">
      <alignment horizontal="center" vertical="center"/>
    </xf>
    <xf numFmtId="0" fontId="4" fillId="0" borderId="54" xfId="54" applyFont="1" applyBorder="1" applyAlignment="1">
      <alignment horizontal="center" vertical="center"/>
      <protection/>
    </xf>
    <xf numFmtId="1" fontId="5" fillId="0" borderId="12" xfId="54" applyNumberFormat="1" applyFont="1" applyBorder="1" applyAlignment="1">
      <alignment horizontal="center"/>
      <protection/>
    </xf>
    <xf numFmtId="165" fontId="4" fillId="37" borderId="32" xfId="64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1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/>
      <protection/>
    </xf>
    <xf numFmtId="0" fontId="7" fillId="0" borderId="0" xfId="54" applyFont="1" applyBorder="1" applyAlignment="1">
      <alignment vertical="top"/>
      <protection/>
    </xf>
    <xf numFmtId="1" fontId="5" fillId="0" borderId="54" xfId="54" applyNumberFormat="1" applyFont="1" applyFill="1" applyBorder="1" applyAlignment="1">
      <alignment horizontal="center"/>
      <protection/>
    </xf>
    <xf numFmtId="49" fontId="3" fillId="0" borderId="0" xfId="54" applyNumberFormat="1" applyFont="1" applyBorder="1" applyAlignment="1">
      <alignment/>
      <protection/>
    </xf>
    <xf numFmtId="1" fontId="5" fillId="0" borderId="32" xfId="54" applyNumberFormat="1" applyFont="1" applyFill="1" applyBorder="1" applyAlignment="1">
      <alignment horizontal="center"/>
      <protection/>
    </xf>
    <xf numFmtId="1" fontId="5" fillId="0" borderId="45" xfId="54" applyNumberFormat="1" applyFont="1" applyFill="1" applyBorder="1" applyAlignment="1">
      <alignment horizontal="center"/>
      <protection/>
    </xf>
    <xf numFmtId="1" fontId="5" fillId="0" borderId="51" xfId="54" applyNumberFormat="1" applyFont="1" applyFill="1" applyBorder="1" applyAlignment="1">
      <alignment horizontal="center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38" borderId="40" xfId="53" applyFont="1" applyFill="1" applyBorder="1" applyAlignment="1">
      <alignment horizontal="center"/>
      <protection/>
    </xf>
    <xf numFmtId="167" fontId="4" fillId="39" borderId="39" xfId="53" applyNumberFormat="1" applyFont="1" applyFill="1" applyBorder="1" applyAlignment="1">
      <alignment horizontal="center" vertical="center"/>
      <protection/>
    </xf>
    <xf numFmtId="167" fontId="7" fillId="39" borderId="40" xfId="53" applyNumberFormat="1" applyFont="1" applyFill="1" applyBorder="1" applyAlignment="1">
      <alignment horizontal="center" vertical="center"/>
      <protection/>
    </xf>
    <xf numFmtId="170" fontId="4" fillId="39" borderId="39" xfId="53" applyNumberFormat="1" applyFont="1" applyFill="1" applyBorder="1" applyAlignment="1">
      <alignment horizontal="center" vertical="center"/>
      <protection/>
    </xf>
    <xf numFmtId="2" fontId="3" fillId="38" borderId="40" xfId="53" applyNumberFormat="1" applyFont="1" applyFill="1" applyBorder="1" applyAlignment="1">
      <alignment horizontal="center" vertical="center" wrapText="1"/>
      <protection/>
    </xf>
    <xf numFmtId="2" fontId="3" fillId="39" borderId="40" xfId="53" applyNumberFormat="1" applyFont="1" applyFill="1" applyBorder="1" applyAlignment="1">
      <alignment horizontal="center" vertical="center" wrapText="1"/>
      <protection/>
    </xf>
    <xf numFmtId="167" fontId="3" fillId="39" borderId="40" xfId="53" applyNumberFormat="1" applyFont="1" applyFill="1" applyBorder="1" applyAlignment="1">
      <alignment horizontal="center" vertical="center" wrapText="1"/>
      <protection/>
    </xf>
    <xf numFmtId="1" fontId="4" fillId="0" borderId="0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 applyBorder="1" applyAlignment="1">
      <alignment wrapText="1"/>
      <protection/>
    </xf>
    <xf numFmtId="0" fontId="4" fillId="0" borderId="21" xfId="53" applyFont="1" applyBorder="1" applyAlignment="1">
      <alignment horizontal="center"/>
      <protection/>
    </xf>
    <xf numFmtId="0" fontId="4" fillId="0" borderId="23" xfId="53" applyFont="1" applyBorder="1" applyAlignment="1">
      <alignment horizontal="center"/>
      <protection/>
    </xf>
    <xf numFmtId="0" fontId="4" fillId="0" borderId="24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1" fontId="4" fillId="0" borderId="40" xfId="53" applyNumberFormat="1" applyFont="1" applyBorder="1" applyAlignment="1">
      <alignment horizontal="center"/>
      <protection/>
    </xf>
    <xf numFmtId="0" fontId="8" fillId="0" borderId="4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" fontId="8" fillId="0" borderId="40" xfId="53" applyNumberFormat="1" applyFont="1" applyBorder="1" applyAlignment="1">
      <alignment horizontal="center"/>
      <protection/>
    </xf>
    <xf numFmtId="168" fontId="8" fillId="0" borderId="40" xfId="53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4" applyFont="1" applyBorder="1" applyAlignment="1">
      <alignment wrapText="1"/>
      <protection/>
    </xf>
    <xf numFmtId="1" fontId="4" fillId="0" borderId="0" xfId="54" applyNumberFormat="1" applyFont="1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7" fillId="0" borderId="0" xfId="54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167" fontId="4" fillId="0" borderId="38" xfId="54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56" applyFont="1" applyFill="1" applyBorder="1" applyAlignment="1">
      <alignment horizontal="center" vertical="center" wrapText="1"/>
      <protection/>
    </xf>
    <xf numFmtId="0" fontId="4" fillId="0" borderId="32" xfId="0" applyFont="1" applyBorder="1" applyAlignment="1">
      <alignment horizontal="center" vertical="center"/>
    </xf>
    <xf numFmtId="165" fontId="4" fillId="34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5" fontId="4" fillId="34" borderId="45" xfId="0" applyNumberFormat="1" applyFont="1" applyFill="1" applyBorder="1" applyAlignment="1">
      <alignment horizontal="center" vertical="center"/>
    </xf>
    <xf numFmtId="165" fontId="4" fillId="34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38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38" borderId="40" xfId="0" applyFont="1" applyFill="1" applyBorder="1" applyAlignment="1">
      <alignment/>
    </xf>
    <xf numFmtId="0" fontId="8" fillId="38" borderId="4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38" borderId="40" xfId="0" applyFont="1" applyFill="1" applyBorder="1" applyAlignment="1">
      <alignment horizontal="center" vertical="top"/>
    </xf>
    <xf numFmtId="167" fontId="8" fillId="39" borderId="40" xfId="0" applyNumberFormat="1" applyFont="1" applyFill="1" applyBorder="1" applyAlignment="1">
      <alignment horizontal="center"/>
    </xf>
    <xf numFmtId="167" fontId="8" fillId="39" borderId="40" xfId="0" applyNumberFormat="1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7" fontId="7" fillId="39" borderId="4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2" fillId="0" borderId="40" xfId="0" applyFont="1" applyBorder="1" applyAlignment="1">
      <alignment wrapText="1"/>
    </xf>
    <xf numFmtId="0" fontId="8" fillId="0" borderId="40" xfId="0" applyFont="1" applyBorder="1" applyAlignment="1">
      <alignment/>
    </xf>
    <xf numFmtId="165" fontId="8" fillId="0" borderId="40" xfId="0" applyNumberFormat="1" applyFont="1" applyBorder="1" applyAlignment="1">
      <alignment horizontal="center" vertical="center"/>
    </xf>
    <xf numFmtId="168" fontId="8" fillId="0" borderId="40" xfId="0" applyNumberFormat="1" applyFont="1" applyBorder="1" applyAlignment="1">
      <alignment horizontal="center" vertical="center"/>
    </xf>
    <xf numFmtId="168" fontId="8" fillId="0" borderId="40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54" applyFont="1" applyBorder="1" applyAlignment="1">
      <alignment horizontal="center"/>
      <protection/>
    </xf>
    <xf numFmtId="0" fontId="0" fillId="0" borderId="25" xfId="0" applyFont="1" applyBorder="1" applyAlignment="1">
      <alignment/>
    </xf>
    <xf numFmtId="0" fontId="0" fillId="0" borderId="56" xfId="0" applyFont="1" applyBorder="1" applyAlignment="1">
      <alignment/>
    </xf>
    <xf numFmtId="0" fontId="2" fillId="40" borderId="14" xfId="54" applyFont="1" applyFill="1" applyBorder="1" applyAlignment="1">
      <alignment horizontal="center"/>
      <protection/>
    </xf>
    <xf numFmtId="0" fontId="2" fillId="40" borderId="56" xfId="54" applyFont="1" applyFill="1" applyBorder="1" applyAlignment="1">
      <alignment horizontal="center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56" xfId="54" applyFont="1" applyBorder="1" applyAlignment="1">
      <alignment horizontal="center" vertical="center" wrapText="1"/>
      <protection/>
    </xf>
    <xf numFmtId="0" fontId="4" fillId="0" borderId="25" xfId="54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0" xfId="54" applyFont="1" applyBorder="1" applyAlignment="1">
      <alignment horizontal="center" vertical="center" wrapText="1"/>
      <protection/>
    </xf>
    <xf numFmtId="0" fontId="4" fillId="0" borderId="57" xfId="54" applyFont="1" applyBorder="1" applyAlignment="1">
      <alignment horizontal="center" vertical="center" wrapText="1"/>
      <protection/>
    </xf>
    <xf numFmtId="0" fontId="4" fillId="0" borderId="53" xfId="54" applyFont="1" applyBorder="1" applyAlignment="1">
      <alignment horizontal="center" vertical="center" wrapText="1"/>
      <protection/>
    </xf>
    <xf numFmtId="0" fontId="4" fillId="0" borderId="28" xfId="54" applyFont="1" applyBorder="1" applyAlignment="1">
      <alignment horizontal="center" vertical="center" wrapText="1"/>
      <protection/>
    </xf>
    <xf numFmtId="0" fontId="4" fillId="0" borderId="35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58" xfId="54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25" xfId="54" applyFont="1" applyBorder="1" applyAlignment="1">
      <alignment horizontal="center"/>
      <protection/>
    </xf>
    <xf numFmtId="0" fontId="3" fillId="0" borderId="56" xfId="54" applyFont="1" applyBorder="1" applyAlignment="1">
      <alignment horizontal="center"/>
      <protection/>
    </xf>
    <xf numFmtId="0" fontId="4" fillId="0" borderId="59" xfId="54" applyFont="1" applyBorder="1" applyAlignment="1">
      <alignment horizontal="center" vertical="center" wrapText="1"/>
      <protection/>
    </xf>
    <xf numFmtId="0" fontId="4" fillId="0" borderId="17" xfId="54" applyFont="1" applyBorder="1" applyAlignment="1">
      <alignment horizontal="center" vertical="center" wrapText="1"/>
      <protection/>
    </xf>
    <xf numFmtId="0" fontId="4" fillId="0" borderId="60" xfId="54" applyFont="1" applyBorder="1" applyAlignment="1">
      <alignment horizontal="center" vertical="center" wrapText="1"/>
      <protection/>
    </xf>
    <xf numFmtId="0" fontId="4" fillId="0" borderId="26" xfId="54" applyFont="1" applyBorder="1" applyAlignment="1">
      <alignment horizontal="center" vertical="center" wrapText="1"/>
      <protection/>
    </xf>
    <xf numFmtId="0" fontId="4" fillId="0" borderId="61" xfId="54" applyFont="1" applyBorder="1" applyAlignment="1">
      <alignment horizontal="center" vertical="center" wrapText="1"/>
      <protection/>
    </xf>
    <xf numFmtId="0" fontId="4" fillId="0" borderId="62" xfId="54" applyFont="1" applyBorder="1" applyAlignment="1">
      <alignment horizontal="center" vertical="center" wrapText="1"/>
      <protection/>
    </xf>
    <xf numFmtId="0" fontId="4" fillId="0" borderId="63" xfId="54" applyFont="1" applyBorder="1" applyAlignment="1">
      <alignment horizontal="center" vertical="center" wrapText="1"/>
      <protection/>
    </xf>
    <xf numFmtId="0" fontId="4" fillId="0" borderId="64" xfId="54" applyFont="1" applyBorder="1" applyAlignment="1">
      <alignment horizontal="center" vertical="center" wrapText="1"/>
      <protection/>
    </xf>
    <xf numFmtId="0" fontId="4" fillId="0" borderId="65" xfId="54" applyFont="1" applyBorder="1" applyAlignment="1">
      <alignment horizontal="center" vertical="center" wrapText="1"/>
      <protection/>
    </xf>
    <xf numFmtId="0" fontId="4" fillId="0" borderId="66" xfId="54" applyFont="1" applyBorder="1" applyAlignment="1">
      <alignment horizontal="center" vertical="center" wrapText="1"/>
      <protection/>
    </xf>
    <xf numFmtId="0" fontId="4" fillId="0" borderId="67" xfId="54" applyFont="1" applyBorder="1" applyAlignment="1">
      <alignment horizontal="center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5" fillId="41" borderId="68" xfId="0" applyFont="1" applyFill="1" applyBorder="1" applyAlignment="1">
      <alignment horizontal="center" vertical="center"/>
    </xf>
    <xf numFmtId="0" fontId="5" fillId="41" borderId="69" xfId="0" applyFont="1" applyFill="1" applyBorder="1" applyAlignment="1">
      <alignment horizontal="center" vertical="center"/>
    </xf>
    <xf numFmtId="0" fontId="5" fillId="41" borderId="60" xfId="0" applyFont="1" applyFill="1" applyBorder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0" fontId="5" fillId="36" borderId="68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5" fillId="41" borderId="24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25" xfId="0" applyFont="1" applyFill="1" applyBorder="1" applyAlignment="1">
      <alignment horizontal="center" vertical="center"/>
    </xf>
    <xf numFmtId="0" fontId="5" fillId="41" borderId="70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41" borderId="71" xfId="0" applyFont="1" applyFill="1" applyBorder="1" applyAlignment="1">
      <alignment horizontal="center" vertical="center"/>
    </xf>
    <xf numFmtId="0" fontId="5" fillId="36" borderId="72" xfId="0" applyFont="1" applyFill="1" applyBorder="1" applyAlignment="1">
      <alignment horizontal="center" vertical="center"/>
    </xf>
    <xf numFmtId="0" fontId="5" fillId="36" borderId="70" xfId="0" applyFont="1" applyFill="1" applyBorder="1" applyAlignment="1">
      <alignment horizontal="center" vertical="center"/>
    </xf>
    <xf numFmtId="0" fontId="5" fillId="36" borderId="7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168" fontId="8" fillId="0" borderId="64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4" fillId="0" borderId="64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165" fontId="8" fillId="34" borderId="64" xfId="0" applyNumberFormat="1" applyFont="1" applyFill="1" applyBorder="1" applyAlignment="1">
      <alignment horizontal="center" vertical="center"/>
    </xf>
    <xf numFmtId="165" fontId="0" fillId="34" borderId="67" xfId="0" applyNumberFormat="1" applyFont="1" applyFill="1" applyBorder="1" applyAlignment="1">
      <alignment/>
    </xf>
    <xf numFmtId="165" fontId="4" fillId="33" borderId="33" xfId="64" applyNumberFormat="1" applyFont="1" applyFill="1" applyBorder="1" applyAlignment="1">
      <alignment horizontal="center" vertical="center"/>
    </xf>
    <xf numFmtId="165" fontId="4" fillId="33" borderId="34" xfId="64" applyNumberFormat="1" applyFont="1" applyFill="1" applyBorder="1" applyAlignment="1">
      <alignment horizontal="center" vertical="center"/>
    </xf>
    <xf numFmtId="165" fontId="4" fillId="33" borderId="29" xfId="64" applyNumberFormat="1" applyFont="1" applyFill="1" applyBorder="1" applyAlignment="1">
      <alignment horizontal="center" vertical="center"/>
    </xf>
    <xf numFmtId="165" fontId="4" fillId="33" borderId="31" xfId="64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68" fontId="8" fillId="0" borderId="2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/>
    </xf>
    <xf numFmtId="0" fontId="5" fillId="0" borderId="38" xfId="56" applyFont="1" applyFill="1" applyBorder="1" applyAlignment="1">
      <alignment horizontal="left" vertical="center" wrapText="1"/>
      <protection/>
    </xf>
    <xf numFmtId="0" fontId="5" fillId="0" borderId="76" xfId="56" applyFont="1" applyFill="1" applyBorder="1" applyAlignment="1">
      <alignment horizontal="left" vertical="center" wrapText="1"/>
      <protection/>
    </xf>
    <xf numFmtId="0" fontId="5" fillId="0" borderId="77" xfId="56" applyFont="1" applyFill="1" applyBorder="1" applyAlignment="1">
      <alignment horizontal="left" vertical="center" wrapText="1"/>
      <protection/>
    </xf>
    <xf numFmtId="0" fontId="4" fillId="0" borderId="3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165" fontId="8" fillId="34" borderId="38" xfId="0" applyNumberFormat="1" applyFont="1" applyFill="1" applyBorder="1" applyAlignment="1">
      <alignment horizontal="center" vertical="center"/>
    </xf>
    <xf numFmtId="165" fontId="0" fillId="34" borderId="77" xfId="0" applyNumberFormat="1" applyFont="1" applyFill="1" applyBorder="1" applyAlignment="1">
      <alignment/>
    </xf>
    <xf numFmtId="0" fontId="5" fillId="0" borderId="28" xfId="56" applyFont="1" applyFill="1" applyBorder="1" applyAlignment="1">
      <alignment horizontal="left" vertical="center" wrapText="1"/>
      <protection/>
    </xf>
    <xf numFmtId="0" fontId="5" fillId="0" borderId="59" xfId="56" applyFont="1" applyFill="1" applyBorder="1" applyAlignment="1">
      <alignment horizontal="left" vertical="center" wrapText="1"/>
      <protection/>
    </xf>
    <xf numFmtId="0" fontId="5" fillId="0" borderId="58" xfId="56" applyFont="1" applyFill="1" applyBorder="1" applyAlignment="1">
      <alignment horizontal="left" vertical="center" wrapText="1"/>
      <protection/>
    </xf>
    <xf numFmtId="165" fontId="4" fillId="33" borderId="39" xfId="64" applyNumberFormat="1" applyFont="1" applyFill="1" applyBorder="1" applyAlignment="1">
      <alignment horizontal="center" vertical="center"/>
    </xf>
    <xf numFmtId="165" fontId="4" fillId="33" borderId="41" xfId="64" applyNumberFormat="1" applyFont="1" applyFill="1" applyBorder="1" applyAlignment="1">
      <alignment horizontal="center" vertical="center"/>
    </xf>
    <xf numFmtId="0" fontId="5" fillId="0" borderId="42" xfId="56" applyFont="1" applyFill="1" applyBorder="1" applyAlignment="1">
      <alignment horizontal="left" vertical="center" wrapText="1"/>
      <protection/>
    </xf>
    <xf numFmtId="0" fontId="5" fillId="0" borderId="40" xfId="56" applyFont="1" applyFill="1" applyBorder="1" applyAlignment="1">
      <alignment horizontal="left" vertical="center" wrapText="1"/>
      <protection/>
    </xf>
    <xf numFmtId="0" fontId="5" fillId="0" borderId="37" xfId="56" applyFont="1" applyFill="1" applyBorder="1" applyAlignment="1">
      <alignment horizontal="left" vertical="center" wrapText="1"/>
      <protection/>
    </xf>
    <xf numFmtId="0" fontId="4" fillId="0" borderId="38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5" fillId="0" borderId="35" xfId="56" applyFont="1" applyFill="1" applyBorder="1" applyAlignment="1">
      <alignment horizontal="left" vertical="center" wrapText="1"/>
      <protection/>
    </xf>
    <xf numFmtId="0" fontId="5" fillId="0" borderId="30" xfId="56" applyFont="1" applyFill="1" applyBorder="1" applyAlignment="1">
      <alignment horizontal="left" vertical="center" wrapText="1"/>
      <protection/>
    </xf>
    <xf numFmtId="0" fontId="5" fillId="0" borderId="27" xfId="56" applyFont="1" applyFill="1" applyBorder="1" applyAlignment="1">
      <alignment horizontal="left" vertical="center" wrapText="1"/>
      <protection/>
    </xf>
    <xf numFmtId="168" fontId="8" fillId="0" borderId="38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/>
    </xf>
    <xf numFmtId="0" fontId="4" fillId="0" borderId="38" xfId="56" applyFont="1" applyFill="1" applyBorder="1" applyAlignment="1">
      <alignment horizontal="left" vertical="center" wrapText="1"/>
      <protection/>
    </xf>
    <xf numFmtId="0" fontId="4" fillId="0" borderId="76" xfId="56" applyFont="1" applyFill="1" applyBorder="1" applyAlignment="1">
      <alignment horizontal="left" vertical="center" wrapText="1"/>
      <protection/>
    </xf>
    <xf numFmtId="0" fontId="4" fillId="0" borderId="77" xfId="56" applyFont="1" applyFill="1" applyBorder="1" applyAlignment="1">
      <alignment horizontal="left" vertical="center" wrapText="1"/>
      <protection/>
    </xf>
    <xf numFmtId="0" fontId="4" fillId="0" borderId="42" xfId="56" applyFont="1" applyFill="1" applyBorder="1" applyAlignment="1">
      <alignment horizontal="left" vertical="center" wrapText="1"/>
      <protection/>
    </xf>
    <xf numFmtId="0" fontId="4" fillId="0" borderId="40" xfId="56" applyFont="1" applyFill="1" applyBorder="1" applyAlignment="1">
      <alignment horizontal="left" vertical="center" wrapText="1"/>
      <protection/>
    </xf>
    <xf numFmtId="0" fontId="4" fillId="0" borderId="37" xfId="56" applyFont="1" applyFill="1" applyBorder="1" applyAlignment="1">
      <alignment horizontal="left" vertical="center" wrapText="1"/>
      <protection/>
    </xf>
    <xf numFmtId="0" fontId="4" fillId="0" borderId="55" xfId="56" applyFont="1" applyFill="1" applyBorder="1" applyAlignment="1">
      <alignment horizontal="left" vertical="center" wrapText="1"/>
      <protection/>
    </xf>
    <xf numFmtId="0" fontId="4" fillId="0" borderId="78" xfId="56" applyFont="1" applyFill="1" applyBorder="1" applyAlignment="1">
      <alignment horizontal="left" vertical="center" wrapText="1"/>
      <protection/>
    </xf>
    <xf numFmtId="0" fontId="4" fillId="0" borderId="79" xfId="56" applyFont="1" applyFill="1" applyBorder="1" applyAlignment="1">
      <alignment horizontal="left" vertical="center" wrapText="1"/>
      <protection/>
    </xf>
    <xf numFmtId="0" fontId="4" fillId="0" borderId="46" xfId="56" applyFont="1" applyFill="1" applyBorder="1" applyAlignment="1">
      <alignment horizontal="left" vertical="center" wrapText="1"/>
      <protection/>
    </xf>
    <xf numFmtId="0" fontId="4" fillId="0" borderId="44" xfId="56" applyFont="1" applyFill="1" applyBorder="1" applyAlignment="1">
      <alignment horizontal="left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3" fontId="8" fillId="0" borderId="38" xfId="0" applyNumberFormat="1" applyFont="1" applyBorder="1" applyAlignment="1">
      <alignment horizontal="center" vertical="center"/>
    </xf>
    <xf numFmtId="0" fontId="4" fillId="0" borderId="14" xfId="56" applyFont="1" applyFill="1" applyBorder="1" applyAlignment="1">
      <alignment horizontal="left" vertical="center" wrapText="1"/>
      <protection/>
    </xf>
    <xf numFmtId="0" fontId="4" fillId="0" borderId="25" xfId="56" applyFont="1" applyFill="1" applyBorder="1" applyAlignment="1">
      <alignment horizontal="left" vertical="center" wrapText="1"/>
      <protection/>
    </xf>
    <xf numFmtId="0" fontId="4" fillId="0" borderId="56" xfId="56" applyFont="1" applyFill="1" applyBorder="1" applyAlignment="1">
      <alignment horizontal="left" vertical="center" wrapText="1"/>
      <protection/>
    </xf>
    <xf numFmtId="0" fontId="4" fillId="0" borderId="80" xfId="56" applyFont="1" applyFill="1" applyBorder="1" applyAlignment="1">
      <alignment horizontal="left" vertical="center" wrapText="1"/>
      <protection/>
    </xf>
    <xf numFmtId="0" fontId="4" fillId="0" borderId="23" xfId="56" applyFont="1" applyFill="1" applyBorder="1" applyAlignment="1">
      <alignment horizontal="left" vertical="center" wrapText="1"/>
      <protection/>
    </xf>
    <xf numFmtId="0" fontId="4" fillId="0" borderId="22" xfId="56" applyFont="1" applyFill="1" applyBorder="1" applyAlignment="1">
      <alignment horizontal="left" vertical="center" wrapText="1"/>
      <protection/>
    </xf>
    <xf numFmtId="0" fontId="4" fillId="0" borderId="4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8" fillId="0" borderId="55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/>
    </xf>
    <xf numFmtId="0" fontId="4" fillId="0" borderId="64" xfId="56" applyFont="1" applyFill="1" applyBorder="1" applyAlignment="1">
      <alignment horizontal="left" vertical="center" wrapText="1"/>
      <protection/>
    </xf>
    <xf numFmtId="0" fontId="4" fillId="0" borderId="74" xfId="56" applyFont="1" applyFill="1" applyBorder="1" applyAlignment="1">
      <alignment horizontal="left" vertical="center" wrapText="1"/>
      <protection/>
    </xf>
    <xf numFmtId="0" fontId="4" fillId="0" borderId="67" xfId="56" applyFont="1" applyFill="1" applyBorder="1" applyAlignment="1">
      <alignment horizontal="left" vertical="center" wrapText="1"/>
      <protection/>
    </xf>
    <xf numFmtId="165" fontId="8" fillId="34" borderId="55" xfId="0" applyNumberFormat="1" applyFont="1" applyFill="1" applyBorder="1" applyAlignment="1">
      <alignment horizontal="center" vertical="center"/>
    </xf>
    <xf numFmtId="165" fontId="0" fillId="34" borderId="79" xfId="0" applyNumberFormat="1" applyFont="1" applyFill="1" applyBorder="1" applyAlignment="1">
      <alignment/>
    </xf>
    <xf numFmtId="165" fontId="4" fillId="33" borderId="47" xfId="64" applyNumberFormat="1" applyFont="1" applyFill="1" applyBorder="1" applyAlignment="1">
      <alignment horizontal="center" vertical="center"/>
    </xf>
    <xf numFmtId="165" fontId="4" fillId="33" borderId="50" xfId="64" applyNumberFormat="1" applyFont="1" applyFill="1" applyBorder="1" applyAlignment="1">
      <alignment horizontal="center" vertical="center"/>
    </xf>
    <xf numFmtId="0" fontId="4" fillId="0" borderId="65" xfId="56" applyFont="1" applyFill="1" applyBorder="1" applyAlignment="1">
      <alignment horizontal="left" vertical="center" wrapText="1"/>
      <protection/>
    </xf>
    <xf numFmtId="0" fontId="4" fillId="0" borderId="75" xfId="56" applyFont="1" applyFill="1" applyBorder="1" applyAlignment="1">
      <alignment horizontal="left" vertical="center" wrapText="1"/>
      <protection/>
    </xf>
    <xf numFmtId="0" fontId="4" fillId="0" borderId="66" xfId="56" applyFont="1" applyFill="1" applyBorder="1" applyAlignment="1">
      <alignment horizontal="left" vertical="center" wrapText="1"/>
      <protection/>
    </xf>
    <xf numFmtId="0" fontId="5" fillId="0" borderId="2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68" fontId="12" fillId="0" borderId="16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/>
    </xf>
    <xf numFmtId="165" fontId="12" fillId="34" borderId="16" xfId="0" applyNumberFormat="1" applyFont="1" applyFill="1" applyBorder="1" applyAlignment="1">
      <alignment horizontal="center" vertical="center"/>
    </xf>
    <xf numFmtId="165" fontId="0" fillId="34" borderId="81" xfId="0" applyNumberFormat="1" applyFont="1" applyFill="1" applyBorder="1" applyAlignment="1">
      <alignment/>
    </xf>
    <xf numFmtId="0" fontId="4" fillId="0" borderId="55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47" xfId="56" applyFont="1" applyFill="1" applyBorder="1" applyAlignment="1">
      <alignment horizontal="left" vertical="center" wrapText="1"/>
      <protection/>
    </xf>
    <xf numFmtId="0" fontId="4" fillId="0" borderId="49" xfId="56" applyFont="1" applyFill="1" applyBorder="1" applyAlignment="1">
      <alignment horizontal="left" vertical="center" wrapText="1"/>
      <protection/>
    </xf>
    <xf numFmtId="0" fontId="4" fillId="0" borderId="48" xfId="56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8" fillId="0" borderId="74" xfId="0" applyFont="1" applyBorder="1" applyAlignment="1">
      <alignment horizontal="center"/>
    </xf>
    <xf numFmtId="0" fontId="3" fillId="0" borderId="74" xfId="54" applyFont="1" applyBorder="1" applyAlignment="1">
      <alignment horizontal="center"/>
      <protection/>
    </xf>
    <xf numFmtId="0" fontId="4" fillId="41" borderId="21" xfId="0" applyFont="1" applyFill="1" applyBorder="1" applyAlignment="1">
      <alignment horizontal="left" vertical="center" wrapText="1"/>
    </xf>
    <xf numFmtId="0" fontId="4" fillId="41" borderId="23" xfId="0" applyFont="1" applyFill="1" applyBorder="1" applyAlignment="1">
      <alignment horizontal="left" vertical="center" wrapText="1"/>
    </xf>
    <xf numFmtId="0" fontId="4" fillId="41" borderId="24" xfId="0" applyFont="1" applyFill="1" applyBorder="1" applyAlignment="1">
      <alignment horizontal="left" vertical="center" wrapText="1"/>
    </xf>
    <xf numFmtId="3" fontId="4" fillId="0" borderId="6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54" applyFont="1" applyBorder="1" applyAlignment="1">
      <alignment horizontal="center"/>
      <protection/>
    </xf>
    <xf numFmtId="165" fontId="4" fillId="34" borderId="64" xfId="0" applyNumberFormat="1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left" vertical="center" wrapText="1"/>
    </xf>
    <xf numFmtId="0" fontId="4" fillId="41" borderId="5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168" fontId="4" fillId="0" borderId="38" xfId="0" applyNumberFormat="1" applyFont="1" applyBorder="1" applyAlignment="1">
      <alignment horizontal="center" vertical="center"/>
    </xf>
    <xf numFmtId="165" fontId="4" fillId="34" borderId="38" xfId="0" applyNumberFormat="1" applyFont="1" applyFill="1" applyBorder="1" applyAlignment="1">
      <alignment horizontal="center" vertical="center"/>
    </xf>
    <xf numFmtId="165" fontId="4" fillId="33" borderId="55" xfId="0" applyNumberFormat="1" applyFont="1" applyFill="1" applyBorder="1" applyAlignment="1">
      <alignment horizontal="center" vertical="center"/>
    </xf>
    <xf numFmtId="165" fontId="4" fillId="33" borderId="79" xfId="0" applyNumberFormat="1" applyFont="1" applyFill="1" applyBorder="1" applyAlignment="1">
      <alignment horizontal="center" vertical="center"/>
    </xf>
    <xf numFmtId="0" fontId="4" fillId="0" borderId="8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59" xfId="0" applyFont="1" applyBorder="1" applyAlignment="1">
      <alignment horizontal="center"/>
    </xf>
    <xf numFmtId="0" fontId="3" fillId="0" borderId="59" xfId="54" applyFont="1" applyBorder="1" applyAlignment="1">
      <alignment horizontal="center"/>
      <protection/>
    </xf>
    <xf numFmtId="165" fontId="4" fillId="33" borderId="43" xfId="64" applyNumberFormat="1" applyFont="1" applyFill="1" applyBorder="1" applyAlignment="1">
      <alignment horizontal="center" vertical="center"/>
    </xf>
    <xf numFmtId="165" fontId="4" fillId="33" borderId="13" xfId="64" applyNumberFormat="1" applyFont="1" applyFill="1" applyBorder="1" applyAlignment="1">
      <alignment horizontal="center" vertical="center"/>
    </xf>
    <xf numFmtId="165" fontId="4" fillId="33" borderId="14" xfId="0" applyNumberFormat="1" applyFont="1" applyFill="1" applyBorder="1" applyAlignment="1">
      <alignment horizontal="center" vertical="center"/>
    </xf>
    <xf numFmtId="165" fontId="4" fillId="33" borderId="56" xfId="0" applyNumberFormat="1" applyFont="1" applyFill="1" applyBorder="1" applyAlignment="1">
      <alignment horizontal="center" vertical="center"/>
    </xf>
    <xf numFmtId="0" fontId="7" fillId="0" borderId="10" xfId="53" applyFont="1" applyBorder="1" applyAlignment="1">
      <alignment horizontal="center"/>
      <protection/>
    </xf>
    <xf numFmtId="0" fontId="7" fillId="0" borderId="83" xfId="0" applyFont="1" applyBorder="1" applyAlignment="1">
      <alignment horizontal="center"/>
    </xf>
    <xf numFmtId="0" fontId="7" fillId="0" borderId="83" xfId="53" applyFont="1" applyBorder="1" applyAlignment="1">
      <alignment horizontal="center"/>
      <protection/>
    </xf>
    <xf numFmtId="0" fontId="4" fillId="0" borderId="0" xfId="0" applyFont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N74"/>
  <sheetViews>
    <sheetView tabSelected="1" zoomScale="96" zoomScaleNormal="96" zoomScalePageLayoutView="0" workbookViewId="0" topLeftCell="IA18">
      <selection activeCell="IA1" sqref="IA1:IM38"/>
    </sheetView>
  </sheetViews>
  <sheetFormatPr defaultColWidth="9.00390625" defaultRowHeight="12.75"/>
  <cols>
    <col min="1" max="1" width="34.25390625" style="169" customWidth="1"/>
    <col min="2" max="2" width="6.625" style="169" customWidth="1"/>
    <col min="3" max="3" width="9.375" style="169" customWidth="1"/>
    <col min="4" max="4" width="9.125" style="169" customWidth="1"/>
    <col min="5" max="5" width="11.125" style="169" customWidth="1"/>
    <col min="6" max="6" width="12.00390625" style="169" customWidth="1"/>
    <col min="7" max="7" width="9.75390625" style="169" customWidth="1"/>
    <col min="8" max="8" width="11.00390625" style="169" customWidth="1"/>
    <col min="9" max="9" width="12.375" style="169" customWidth="1"/>
    <col min="10" max="10" width="10.375" style="169" customWidth="1"/>
    <col min="11" max="11" width="12.125" style="169" customWidth="1"/>
    <col min="12" max="13" width="12.00390625" style="169" customWidth="1"/>
    <col min="14" max="14" width="34.25390625" style="169" customWidth="1"/>
    <col min="15" max="15" width="6.625" style="169" customWidth="1"/>
    <col min="16" max="16" width="9.375" style="169" customWidth="1"/>
    <col min="17" max="17" width="9.125" style="169" customWidth="1"/>
    <col min="18" max="18" width="11.125" style="169" customWidth="1"/>
    <col min="19" max="19" width="12.00390625" style="169" customWidth="1"/>
    <col min="20" max="20" width="9.75390625" style="169" customWidth="1"/>
    <col min="21" max="21" width="11.00390625" style="169" customWidth="1"/>
    <col min="22" max="22" width="12.375" style="169" customWidth="1"/>
    <col min="23" max="23" width="10.375" style="169" customWidth="1"/>
    <col min="24" max="24" width="12.125" style="169" customWidth="1"/>
    <col min="25" max="26" width="12.00390625" style="169" customWidth="1"/>
    <col min="27" max="27" width="34.25390625" style="169" customWidth="1"/>
    <col min="28" max="28" width="6.625" style="169" customWidth="1"/>
    <col min="29" max="29" width="9.375" style="169" customWidth="1"/>
    <col min="30" max="30" width="9.125" style="169" customWidth="1"/>
    <col min="31" max="31" width="11.125" style="169" customWidth="1"/>
    <col min="32" max="32" width="12.00390625" style="169" customWidth="1"/>
    <col min="33" max="33" width="9.75390625" style="169" customWidth="1"/>
    <col min="34" max="34" width="11.00390625" style="169" customWidth="1"/>
    <col min="35" max="35" width="12.375" style="169" customWidth="1"/>
    <col min="36" max="36" width="10.375" style="169" customWidth="1"/>
    <col min="37" max="37" width="12.125" style="169" customWidth="1"/>
    <col min="38" max="39" width="12.00390625" style="169" customWidth="1"/>
    <col min="40" max="40" width="34.25390625" style="169" customWidth="1"/>
    <col min="41" max="41" width="6.625" style="169" customWidth="1"/>
    <col min="42" max="42" width="9.375" style="169" customWidth="1"/>
    <col min="43" max="43" width="9.125" style="169" customWidth="1"/>
    <col min="44" max="44" width="11.125" style="169" customWidth="1"/>
    <col min="45" max="45" width="12.00390625" style="169" customWidth="1"/>
    <col min="46" max="46" width="9.75390625" style="169" customWidth="1"/>
    <col min="47" max="47" width="11.00390625" style="169" customWidth="1"/>
    <col min="48" max="48" width="12.375" style="169" customWidth="1"/>
    <col min="49" max="49" width="10.375" style="169" customWidth="1"/>
    <col min="50" max="50" width="12.125" style="169" customWidth="1"/>
    <col min="51" max="52" width="12.00390625" style="169" customWidth="1"/>
    <col min="53" max="53" width="34.25390625" style="169" customWidth="1"/>
    <col min="54" max="54" width="6.625" style="169" customWidth="1"/>
    <col min="55" max="55" width="9.375" style="169" customWidth="1"/>
    <col min="56" max="56" width="9.125" style="169" customWidth="1"/>
    <col min="57" max="57" width="11.125" style="169" customWidth="1"/>
    <col min="58" max="58" width="12.00390625" style="169" customWidth="1"/>
    <col min="59" max="59" width="9.75390625" style="169" customWidth="1"/>
    <col min="60" max="60" width="11.00390625" style="169" customWidth="1"/>
    <col min="61" max="61" width="12.375" style="169" customWidth="1"/>
    <col min="62" max="62" width="10.375" style="169" customWidth="1"/>
    <col min="63" max="63" width="12.125" style="169" customWidth="1"/>
    <col min="64" max="65" width="12.00390625" style="169" customWidth="1"/>
    <col min="66" max="66" width="34.25390625" style="169" customWidth="1"/>
    <col min="67" max="67" width="6.625" style="169" customWidth="1"/>
    <col min="68" max="68" width="9.375" style="169" customWidth="1"/>
    <col min="69" max="69" width="9.125" style="169" customWidth="1"/>
    <col min="70" max="70" width="11.125" style="169" customWidth="1"/>
    <col min="71" max="71" width="12.00390625" style="169" customWidth="1"/>
    <col min="72" max="72" width="9.75390625" style="169" customWidth="1"/>
    <col min="73" max="73" width="11.00390625" style="169" customWidth="1"/>
    <col min="74" max="74" width="12.375" style="169" customWidth="1"/>
    <col min="75" max="75" width="10.375" style="169" customWidth="1"/>
    <col min="76" max="76" width="12.125" style="169" customWidth="1"/>
    <col min="77" max="78" width="12.00390625" style="169" customWidth="1"/>
    <col min="79" max="79" width="34.25390625" style="169" customWidth="1"/>
    <col min="80" max="80" width="6.625" style="169" customWidth="1"/>
    <col min="81" max="81" width="9.375" style="169" customWidth="1"/>
    <col min="82" max="82" width="9.125" style="169" customWidth="1"/>
    <col min="83" max="83" width="11.125" style="169" customWidth="1"/>
    <col min="84" max="84" width="12.00390625" style="169" customWidth="1"/>
    <col min="85" max="85" width="9.75390625" style="169" customWidth="1"/>
    <col min="86" max="86" width="11.00390625" style="169" customWidth="1"/>
    <col min="87" max="87" width="12.375" style="169" customWidth="1"/>
    <col min="88" max="88" width="10.375" style="169" customWidth="1"/>
    <col min="89" max="89" width="12.125" style="169" customWidth="1"/>
    <col min="90" max="91" width="12.00390625" style="169" customWidth="1"/>
    <col min="92" max="92" width="34.25390625" style="169" customWidth="1"/>
    <col min="93" max="93" width="6.625" style="169" customWidth="1"/>
    <col min="94" max="94" width="9.375" style="169" customWidth="1"/>
    <col min="95" max="95" width="9.125" style="169" customWidth="1"/>
    <col min="96" max="96" width="11.125" style="169" customWidth="1"/>
    <col min="97" max="97" width="12.00390625" style="169" customWidth="1"/>
    <col min="98" max="98" width="9.75390625" style="169" customWidth="1"/>
    <col min="99" max="99" width="11.00390625" style="169" customWidth="1"/>
    <col min="100" max="100" width="12.375" style="169" customWidth="1"/>
    <col min="101" max="101" width="10.375" style="169" customWidth="1"/>
    <col min="102" max="102" width="12.125" style="169" customWidth="1"/>
    <col min="103" max="104" width="12.00390625" style="169" customWidth="1"/>
    <col min="105" max="105" width="34.25390625" style="169" customWidth="1"/>
    <col min="106" max="106" width="6.625" style="169" customWidth="1"/>
    <col min="107" max="107" width="9.375" style="169" customWidth="1"/>
    <col min="108" max="108" width="9.125" style="169" customWidth="1"/>
    <col min="109" max="109" width="11.125" style="169" customWidth="1"/>
    <col min="110" max="110" width="12.00390625" style="169" customWidth="1"/>
    <col min="111" max="111" width="9.75390625" style="169" customWidth="1"/>
    <col min="112" max="112" width="11.00390625" style="169" customWidth="1"/>
    <col min="113" max="113" width="12.375" style="169" customWidth="1"/>
    <col min="114" max="114" width="10.375" style="169" customWidth="1"/>
    <col min="115" max="115" width="12.125" style="169" customWidth="1"/>
    <col min="116" max="117" width="12.00390625" style="169" customWidth="1"/>
    <col min="118" max="118" width="34.25390625" style="169" customWidth="1"/>
    <col min="119" max="119" width="6.625" style="169" customWidth="1"/>
    <col min="120" max="120" width="9.375" style="169" customWidth="1"/>
    <col min="121" max="121" width="9.125" style="169" customWidth="1"/>
    <col min="122" max="122" width="11.125" style="169" customWidth="1"/>
    <col min="123" max="123" width="12.00390625" style="169" customWidth="1"/>
    <col min="124" max="124" width="9.75390625" style="169" customWidth="1"/>
    <col min="125" max="125" width="11.00390625" style="169" customWidth="1"/>
    <col min="126" max="126" width="12.375" style="169" customWidth="1"/>
    <col min="127" max="127" width="10.375" style="169" customWidth="1"/>
    <col min="128" max="128" width="12.125" style="169" customWidth="1"/>
    <col min="129" max="130" width="12.00390625" style="169" customWidth="1"/>
    <col min="131" max="131" width="34.25390625" style="169" customWidth="1"/>
    <col min="132" max="132" width="6.625" style="169" customWidth="1"/>
    <col min="133" max="133" width="9.375" style="169" customWidth="1"/>
    <col min="134" max="134" width="9.125" style="169" customWidth="1"/>
    <col min="135" max="135" width="11.125" style="169" customWidth="1"/>
    <col min="136" max="136" width="12.00390625" style="169" customWidth="1"/>
    <col min="137" max="137" width="9.75390625" style="169" customWidth="1"/>
    <col min="138" max="138" width="11.00390625" style="169" customWidth="1"/>
    <col min="139" max="139" width="12.375" style="169" customWidth="1"/>
    <col min="140" max="140" width="10.375" style="169" customWidth="1"/>
    <col min="141" max="141" width="12.125" style="169" customWidth="1"/>
    <col min="142" max="143" width="12.00390625" style="169" customWidth="1"/>
    <col min="144" max="144" width="34.25390625" style="169" customWidth="1"/>
    <col min="145" max="145" width="6.625" style="169" customWidth="1"/>
    <col min="146" max="146" width="9.375" style="169" customWidth="1"/>
    <col min="147" max="147" width="9.125" style="169" customWidth="1"/>
    <col min="148" max="148" width="11.125" style="169" customWidth="1"/>
    <col min="149" max="149" width="12.00390625" style="169" customWidth="1"/>
    <col min="150" max="150" width="9.75390625" style="169" customWidth="1"/>
    <col min="151" max="151" width="11.00390625" style="169" customWidth="1"/>
    <col min="152" max="152" width="12.375" style="169" customWidth="1"/>
    <col min="153" max="153" width="10.375" style="169" customWidth="1"/>
    <col min="154" max="154" width="12.125" style="169" customWidth="1"/>
    <col min="155" max="156" width="12.00390625" style="169" customWidth="1"/>
    <col min="157" max="157" width="34.25390625" style="169" customWidth="1"/>
    <col min="158" max="158" width="6.625" style="169" customWidth="1"/>
    <col min="159" max="159" width="9.375" style="169" customWidth="1"/>
    <col min="160" max="160" width="9.125" style="169" customWidth="1"/>
    <col min="161" max="161" width="11.125" style="169" customWidth="1"/>
    <col min="162" max="162" width="12.00390625" style="169" customWidth="1"/>
    <col min="163" max="163" width="9.75390625" style="169" customWidth="1"/>
    <col min="164" max="164" width="11.00390625" style="169" customWidth="1"/>
    <col min="165" max="165" width="12.375" style="169" customWidth="1"/>
    <col min="166" max="166" width="10.375" style="169" customWidth="1"/>
    <col min="167" max="167" width="12.125" style="169" customWidth="1"/>
    <col min="168" max="169" width="12.00390625" style="169" customWidth="1"/>
    <col min="170" max="170" width="34.25390625" style="169" customWidth="1"/>
    <col min="171" max="171" width="6.625" style="169" customWidth="1"/>
    <col min="172" max="172" width="9.375" style="169" customWidth="1"/>
    <col min="173" max="173" width="9.125" style="169" customWidth="1"/>
    <col min="174" max="174" width="11.125" style="169" customWidth="1"/>
    <col min="175" max="175" width="12.00390625" style="169" customWidth="1"/>
    <col min="176" max="176" width="9.75390625" style="169" customWidth="1"/>
    <col min="177" max="177" width="11.00390625" style="169" customWidth="1"/>
    <col min="178" max="178" width="12.375" style="169" customWidth="1"/>
    <col min="179" max="179" width="10.375" style="169" customWidth="1"/>
    <col min="180" max="180" width="12.125" style="169" customWidth="1"/>
    <col min="181" max="182" width="12.00390625" style="169" customWidth="1"/>
    <col min="183" max="183" width="34.25390625" style="169" customWidth="1"/>
    <col min="184" max="184" width="6.625" style="169" customWidth="1"/>
    <col min="185" max="185" width="9.375" style="169" customWidth="1"/>
    <col min="186" max="186" width="9.125" style="169" customWidth="1"/>
    <col min="187" max="187" width="11.125" style="169" customWidth="1"/>
    <col min="188" max="188" width="12.00390625" style="169" customWidth="1"/>
    <col min="189" max="189" width="9.75390625" style="169" customWidth="1"/>
    <col min="190" max="190" width="11.00390625" style="169" customWidth="1"/>
    <col min="191" max="191" width="12.375" style="169" customWidth="1"/>
    <col min="192" max="192" width="10.375" style="169" customWidth="1"/>
    <col min="193" max="193" width="12.125" style="169" customWidth="1"/>
    <col min="194" max="195" width="12.00390625" style="169" customWidth="1"/>
    <col min="196" max="196" width="34.25390625" style="169" customWidth="1"/>
    <col min="197" max="197" width="6.625" style="169" customWidth="1"/>
    <col min="198" max="198" width="9.375" style="169" customWidth="1"/>
    <col min="199" max="199" width="9.125" style="169" customWidth="1"/>
    <col min="200" max="200" width="11.125" style="169" customWidth="1"/>
    <col min="201" max="201" width="12.00390625" style="169" customWidth="1"/>
    <col min="202" max="202" width="9.75390625" style="169" customWidth="1"/>
    <col min="203" max="203" width="11.00390625" style="169" customWidth="1"/>
    <col min="204" max="204" width="12.375" style="169" customWidth="1"/>
    <col min="205" max="205" width="10.375" style="169" customWidth="1"/>
    <col min="206" max="206" width="12.125" style="169" customWidth="1"/>
    <col min="207" max="208" width="12.00390625" style="169" customWidth="1"/>
    <col min="209" max="209" width="34.25390625" style="169" customWidth="1"/>
    <col min="210" max="210" width="6.625" style="169" customWidth="1"/>
    <col min="211" max="211" width="9.375" style="169" customWidth="1"/>
    <col min="212" max="212" width="9.125" style="169" customWidth="1"/>
    <col min="213" max="213" width="11.125" style="169" customWidth="1"/>
    <col min="214" max="214" width="12.00390625" style="169" customWidth="1"/>
    <col min="215" max="215" width="9.75390625" style="169" customWidth="1"/>
    <col min="216" max="216" width="11.00390625" style="169" customWidth="1"/>
    <col min="217" max="217" width="12.375" style="169" customWidth="1"/>
    <col min="218" max="218" width="10.375" style="169" customWidth="1"/>
    <col min="219" max="219" width="12.125" style="169" customWidth="1"/>
    <col min="220" max="221" width="12.00390625" style="169" customWidth="1"/>
    <col min="222" max="222" width="34.25390625" style="169" customWidth="1"/>
    <col min="223" max="223" width="6.625" style="169" customWidth="1"/>
    <col min="224" max="224" width="9.375" style="169" customWidth="1"/>
    <col min="225" max="225" width="9.125" style="169" customWidth="1"/>
    <col min="226" max="226" width="11.125" style="169" customWidth="1"/>
    <col min="227" max="227" width="12.00390625" style="169" customWidth="1"/>
    <col min="228" max="228" width="9.75390625" style="169" customWidth="1"/>
    <col min="229" max="229" width="11.00390625" style="169" customWidth="1"/>
    <col min="230" max="230" width="12.375" style="169" customWidth="1"/>
    <col min="231" max="231" width="10.375" style="169" customWidth="1"/>
    <col min="232" max="232" width="12.125" style="169" customWidth="1"/>
    <col min="233" max="234" width="12.00390625" style="169" customWidth="1"/>
    <col min="235" max="235" width="34.25390625" style="169" customWidth="1"/>
    <col min="236" max="236" width="6.625" style="169" customWidth="1"/>
    <col min="237" max="237" width="9.375" style="169" customWidth="1"/>
    <col min="238" max="238" width="9.125" style="169" customWidth="1"/>
    <col min="239" max="239" width="11.125" style="169" customWidth="1"/>
    <col min="240" max="240" width="12.00390625" style="169" customWidth="1"/>
    <col min="241" max="241" width="9.75390625" style="169" customWidth="1"/>
    <col min="242" max="242" width="11.00390625" style="169" customWidth="1"/>
    <col min="243" max="243" width="12.375" style="169" customWidth="1"/>
    <col min="244" max="244" width="10.375" style="169" customWidth="1"/>
    <col min="245" max="245" width="12.125" style="169" customWidth="1"/>
    <col min="246" max="247" width="12.00390625" style="169" customWidth="1"/>
    <col min="248" max="16384" width="9.125" style="169" customWidth="1"/>
  </cols>
  <sheetData>
    <row r="1" spans="1:235" ht="19.5" thickBot="1">
      <c r="A1" s="168" t="s">
        <v>0</v>
      </c>
      <c r="N1" s="168" t="s">
        <v>0</v>
      </c>
      <c r="AA1" s="168" t="s">
        <v>0</v>
      </c>
      <c r="AN1" s="168" t="s">
        <v>0</v>
      </c>
      <c r="BA1" s="168" t="s">
        <v>0</v>
      </c>
      <c r="BN1" s="168" t="s">
        <v>0</v>
      </c>
      <c r="CA1" s="168" t="s">
        <v>0</v>
      </c>
      <c r="CN1" s="168" t="s">
        <v>0</v>
      </c>
      <c r="DA1" s="168" t="s">
        <v>0</v>
      </c>
      <c r="DN1" s="168" t="s">
        <v>0</v>
      </c>
      <c r="EA1" s="168" t="s">
        <v>0</v>
      </c>
      <c r="EN1" s="168" t="s">
        <v>0</v>
      </c>
      <c r="FA1" s="168" t="s">
        <v>0</v>
      </c>
      <c r="FN1" s="168" t="s">
        <v>0</v>
      </c>
      <c r="GA1" s="168" t="s">
        <v>0</v>
      </c>
      <c r="GN1" s="168" t="s">
        <v>0</v>
      </c>
      <c r="HA1" s="168" t="s">
        <v>0</v>
      </c>
      <c r="HN1" s="168" t="s">
        <v>0</v>
      </c>
      <c r="IA1" s="168" t="s">
        <v>0</v>
      </c>
    </row>
    <row r="2" spans="1:247" ht="15.75" thickBot="1">
      <c r="A2" s="1" t="s">
        <v>1</v>
      </c>
      <c r="B2" s="214"/>
      <c r="C2" s="215"/>
      <c r="D2" s="215"/>
      <c r="E2" s="215"/>
      <c r="F2" s="215"/>
      <c r="G2" s="215"/>
      <c r="H2" s="215"/>
      <c r="I2" s="215"/>
      <c r="J2" s="215"/>
      <c r="K2" s="216"/>
      <c r="L2" s="217" t="s">
        <v>140</v>
      </c>
      <c r="M2" s="218"/>
      <c r="N2" s="1" t="s">
        <v>1</v>
      </c>
      <c r="O2" s="214"/>
      <c r="P2" s="215"/>
      <c r="Q2" s="215"/>
      <c r="R2" s="215"/>
      <c r="S2" s="215"/>
      <c r="T2" s="215"/>
      <c r="U2" s="215"/>
      <c r="V2" s="215"/>
      <c r="W2" s="215"/>
      <c r="X2" s="216"/>
      <c r="Y2" s="217" t="s">
        <v>141</v>
      </c>
      <c r="Z2" s="218"/>
      <c r="AA2" s="1" t="s">
        <v>1</v>
      </c>
      <c r="AB2" s="214"/>
      <c r="AC2" s="215"/>
      <c r="AD2" s="215"/>
      <c r="AE2" s="215"/>
      <c r="AF2" s="215"/>
      <c r="AG2" s="215"/>
      <c r="AH2" s="215"/>
      <c r="AI2" s="215"/>
      <c r="AJ2" s="215"/>
      <c r="AK2" s="216"/>
      <c r="AL2" s="217" t="s">
        <v>142</v>
      </c>
      <c r="AM2" s="218"/>
      <c r="AN2" s="1" t="s">
        <v>1</v>
      </c>
      <c r="AO2" s="214"/>
      <c r="AP2" s="215"/>
      <c r="AQ2" s="215"/>
      <c r="AR2" s="215"/>
      <c r="AS2" s="215"/>
      <c r="AT2" s="215"/>
      <c r="AU2" s="215"/>
      <c r="AV2" s="215"/>
      <c r="AW2" s="215"/>
      <c r="AX2" s="216"/>
      <c r="AY2" s="217" t="s">
        <v>143</v>
      </c>
      <c r="AZ2" s="218"/>
      <c r="BA2" s="1" t="s">
        <v>1</v>
      </c>
      <c r="BB2" s="214"/>
      <c r="BC2" s="215"/>
      <c r="BD2" s="215"/>
      <c r="BE2" s="215"/>
      <c r="BF2" s="215"/>
      <c r="BG2" s="215"/>
      <c r="BH2" s="215"/>
      <c r="BI2" s="215"/>
      <c r="BJ2" s="215"/>
      <c r="BK2" s="216"/>
      <c r="BL2" s="217" t="s">
        <v>144</v>
      </c>
      <c r="BM2" s="218"/>
      <c r="BN2" s="1" t="s">
        <v>1</v>
      </c>
      <c r="BO2" s="214"/>
      <c r="BP2" s="215"/>
      <c r="BQ2" s="215"/>
      <c r="BR2" s="215"/>
      <c r="BS2" s="215"/>
      <c r="BT2" s="215"/>
      <c r="BU2" s="215"/>
      <c r="BV2" s="215"/>
      <c r="BW2" s="215"/>
      <c r="BX2" s="216"/>
      <c r="BY2" s="217" t="s">
        <v>145</v>
      </c>
      <c r="BZ2" s="218"/>
      <c r="CA2" s="1" t="s">
        <v>1</v>
      </c>
      <c r="CB2" s="214"/>
      <c r="CC2" s="215"/>
      <c r="CD2" s="215"/>
      <c r="CE2" s="215"/>
      <c r="CF2" s="215"/>
      <c r="CG2" s="215"/>
      <c r="CH2" s="215"/>
      <c r="CI2" s="215"/>
      <c r="CJ2" s="215"/>
      <c r="CK2" s="216"/>
      <c r="CL2" s="217" t="s">
        <v>146</v>
      </c>
      <c r="CM2" s="218"/>
      <c r="CN2" s="1" t="s">
        <v>1</v>
      </c>
      <c r="CO2" s="214"/>
      <c r="CP2" s="215"/>
      <c r="CQ2" s="215"/>
      <c r="CR2" s="215"/>
      <c r="CS2" s="215"/>
      <c r="CT2" s="215"/>
      <c r="CU2" s="215"/>
      <c r="CV2" s="215"/>
      <c r="CW2" s="215"/>
      <c r="CX2" s="216"/>
      <c r="CY2" s="217" t="s">
        <v>147</v>
      </c>
      <c r="CZ2" s="218"/>
      <c r="DA2" s="1" t="s">
        <v>1</v>
      </c>
      <c r="DB2" s="214"/>
      <c r="DC2" s="215"/>
      <c r="DD2" s="215"/>
      <c r="DE2" s="215"/>
      <c r="DF2" s="215"/>
      <c r="DG2" s="215"/>
      <c r="DH2" s="215"/>
      <c r="DI2" s="215"/>
      <c r="DJ2" s="215"/>
      <c r="DK2" s="216"/>
      <c r="DL2" s="217" t="s">
        <v>148</v>
      </c>
      <c r="DM2" s="218"/>
      <c r="DN2" s="1" t="s">
        <v>1</v>
      </c>
      <c r="DO2" s="214"/>
      <c r="DP2" s="215"/>
      <c r="DQ2" s="215"/>
      <c r="DR2" s="215"/>
      <c r="DS2" s="215"/>
      <c r="DT2" s="215"/>
      <c r="DU2" s="215"/>
      <c r="DV2" s="215"/>
      <c r="DW2" s="215"/>
      <c r="DX2" s="216"/>
      <c r="DY2" s="217" t="s">
        <v>149</v>
      </c>
      <c r="DZ2" s="218"/>
      <c r="EA2" s="1" t="s">
        <v>1</v>
      </c>
      <c r="EB2" s="214"/>
      <c r="EC2" s="215"/>
      <c r="ED2" s="215"/>
      <c r="EE2" s="215"/>
      <c r="EF2" s="215"/>
      <c r="EG2" s="215"/>
      <c r="EH2" s="215"/>
      <c r="EI2" s="215"/>
      <c r="EJ2" s="215"/>
      <c r="EK2" s="216"/>
      <c r="EL2" s="217" t="s">
        <v>150</v>
      </c>
      <c r="EM2" s="218"/>
      <c r="EN2" s="1" t="s">
        <v>1</v>
      </c>
      <c r="EO2" s="214"/>
      <c r="EP2" s="215"/>
      <c r="EQ2" s="215"/>
      <c r="ER2" s="215"/>
      <c r="ES2" s="215"/>
      <c r="ET2" s="215"/>
      <c r="EU2" s="215"/>
      <c r="EV2" s="215"/>
      <c r="EW2" s="215"/>
      <c r="EX2" s="216"/>
      <c r="EY2" s="217" t="s">
        <v>151</v>
      </c>
      <c r="EZ2" s="218"/>
      <c r="FA2" s="1" t="s">
        <v>1</v>
      </c>
      <c r="FB2" s="214"/>
      <c r="FC2" s="215"/>
      <c r="FD2" s="215"/>
      <c r="FE2" s="215"/>
      <c r="FF2" s="215"/>
      <c r="FG2" s="215"/>
      <c r="FH2" s="215"/>
      <c r="FI2" s="215"/>
      <c r="FJ2" s="215"/>
      <c r="FK2" s="216"/>
      <c r="FL2" s="217" t="s">
        <v>152</v>
      </c>
      <c r="FM2" s="218"/>
      <c r="FN2" s="1" t="s">
        <v>1</v>
      </c>
      <c r="FO2" s="214"/>
      <c r="FP2" s="215"/>
      <c r="FQ2" s="215"/>
      <c r="FR2" s="215"/>
      <c r="FS2" s="215"/>
      <c r="FT2" s="215"/>
      <c r="FU2" s="215"/>
      <c r="FV2" s="215"/>
      <c r="FW2" s="215"/>
      <c r="FX2" s="216"/>
      <c r="FY2" s="217" t="s">
        <v>153</v>
      </c>
      <c r="FZ2" s="218"/>
      <c r="GA2" s="1" t="s">
        <v>1</v>
      </c>
      <c r="GB2" s="214"/>
      <c r="GC2" s="215"/>
      <c r="GD2" s="215"/>
      <c r="GE2" s="215"/>
      <c r="GF2" s="215"/>
      <c r="GG2" s="215"/>
      <c r="GH2" s="215"/>
      <c r="GI2" s="215"/>
      <c r="GJ2" s="215"/>
      <c r="GK2" s="216"/>
      <c r="GL2" s="217" t="s">
        <v>154</v>
      </c>
      <c r="GM2" s="218"/>
      <c r="GN2" s="1" t="s">
        <v>1</v>
      </c>
      <c r="GO2" s="214"/>
      <c r="GP2" s="215"/>
      <c r="GQ2" s="215"/>
      <c r="GR2" s="215"/>
      <c r="GS2" s="215"/>
      <c r="GT2" s="215"/>
      <c r="GU2" s="215"/>
      <c r="GV2" s="215"/>
      <c r="GW2" s="215"/>
      <c r="GX2" s="216"/>
      <c r="GY2" s="217" t="s">
        <v>155</v>
      </c>
      <c r="GZ2" s="218"/>
      <c r="HA2" s="1" t="s">
        <v>1</v>
      </c>
      <c r="HB2" s="214"/>
      <c r="HC2" s="233"/>
      <c r="HD2" s="233"/>
      <c r="HE2" s="233"/>
      <c r="HF2" s="233"/>
      <c r="HG2" s="233"/>
      <c r="HH2" s="233"/>
      <c r="HI2" s="233"/>
      <c r="HJ2" s="233"/>
      <c r="HK2" s="234"/>
      <c r="HL2" s="217" t="s">
        <v>156</v>
      </c>
      <c r="HM2" s="218"/>
      <c r="HN2" s="1" t="s">
        <v>1</v>
      </c>
      <c r="HO2" s="214"/>
      <c r="HP2" s="233"/>
      <c r="HQ2" s="233"/>
      <c r="HR2" s="233"/>
      <c r="HS2" s="233"/>
      <c r="HT2" s="233"/>
      <c r="HU2" s="233"/>
      <c r="HV2" s="233"/>
      <c r="HW2" s="233"/>
      <c r="HX2" s="234"/>
      <c r="HY2" s="217" t="s">
        <v>157</v>
      </c>
      <c r="HZ2" s="218"/>
      <c r="IA2" s="1" t="s">
        <v>1</v>
      </c>
      <c r="IB2" s="214"/>
      <c r="IC2" s="233"/>
      <c r="ID2" s="233"/>
      <c r="IE2" s="233"/>
      <c r="IF2" s="233"/>
      <c r="IG2" s="233"/>
      <c r="IH2" s="233"/>
      <c r="II2" s="233"/>
      <c r="IJ2" s="233"/>
      <c r="IK2" s="234"/>
      <c r="IL2" s="217" t="s">
        <v>158</v>
      </c>
      <c r="IM2" s="218"/>
    </row>
    <row r="3" spans="1:247" ht="39.75" customHeight="1" thickBot="1">
      <c r="A3" s="224" t="s">
        <v>2</v>
      </c>
      <c r="B3" s="224" t="s">
        <v>3</v>
      </c>
      <c r="C3" s="219" t="s">
        <v>4</v>
      </c>
      <c r="D3" s="220"/>
      <c r="E3" s="221" t="s">
        <v>5</v>
      </c>
      <c r="F3" s="221"/>
      <c r="G3" s="221"/>
      <c r="H3" s="219" t="s">
        <v>6</v>
      </c>
      <c r="I3" s="221"/>
      <c r="J3" s="221"/>
      <c r="K3" s="220"/>
      <c r="L3" s="222" t="s">
        <v>7</v>
      </c>
      <c r="M3" s="223"/>
      <c r="N3" s="224" t="s">
        <v>2</v>
      </c>
      <c r="O3" s="224" t="s">
        <v>3</v>
      </c>
      <c r="P3" s="219" t="s">
        <v>4</v>
      </c>
      <c r="Q3" s="220"/>
      <c r="R3" s="221" t="s">
        <v>5</v>
      </c>
      <c r="S3" s="221"/>
      <c r="T3" s="221"/>
      <c r="U3" s="219" t="s">
        <v>6</v>
      </c>
      <c r="V3" s="221"/>
      <c r="W3" s="221"/>
      <c r="X3" s="220"/>
      <c r="Y3" s="222" t="s">
        <v>7</v>
      </c>
      <c r="Z3" s="223"/>
      <c r="AA3" s="224" t="s">
        <v>2</v>
      </c>
      <c r="AB3" s="224" t="s">
        <v>3</v>
      </c>
      <c r="AC3" s="219" t="s">
        <v>4</v>
      </c>
      <c r="AD3" s="220"/>
      <c r="AE3" s="221" t="s">
        <v>5</v>
      </c>
      <c r="AF3" s="221"/>
      <c r="AG3" s="221"/>
      <c r="AH3" s="219" t="s">
        <v>6</v>
      </c>
      <c r="AI3" s="221"/>
      <c r="AJ3" s="221"/>
      <c r="AK3" s="220"/>
      <c r="AL3" s="222" t="s">
        <v>7</v>
      </c>
      <c r="AM3" s="223"/>
      <c r="AN3" s="224" t="s">
        <v>2</v>
      </c>
      <c r="AO3" s="224" t="s">
        <v>3</v>
      </c>
      <c r="AP3" s="219" t="s">
        <v>4</v>
      </c>
      <c r="AQ3" s="220"/>
      <c r="AR3" s="221" t="s">
        <v>5</v>
      </c>
      <c r="AS3" s="221"/>
      <c r="AT3" s="221"/>
      <c r="AU3" s="219" t="s">
        <v>6</v>
      </c>
      <c r="AV3" s="221"/>
      <c r="AW3" s="221"/>
      <c r="AX3" s="220"/>
      <c r="AY3" s="222" t="s">
        <v>7</v>
      </c>
      <c r="AZ3" s="223"/>
      <c r="BA3" s="224" t="s">
        <v>2</v>
      </c>
      <c r="BB3" s="224" t="s">
        <v>3</v>
      </c>
      <c r="BC3" s="219" t="s">
        <v>4</v>
      </c>
      <c r="BD3" s="220"/>
      <c r="BE3" s="221" t="s">
        <v>5</v>
      </c>
      <c r="BF3" s="221"/>
      <c r="BG3" s="221"/>
      <c r="BH3" s="219" t="s">
        <v>6</v>
      </c>
      <c r="BI3" s="221"/>
      <c r="BJ3" s="221"/>
      <c r="BK3" s="220"/>
      <c r="BL3" s="222" t="s">
        <v>7</v>
      </c>
      <c r="BM3" s="223"/>
      <c r="BN3" s="224" t="s">
        <v>2</v>
      </c>
      <c r="BO3" s="224" t="s">
        <v>3</v>
      </c>
      <c r="BP3" s="219" t="s">
        <v>4</v>
      </c>
      <c r="BQ3" s="220"/>
      <c r="BR3" s="221" t="s">
        <v>5</v>
      </c>
      <c r="BS3" s="221"/>
      <c r="BT3" s="221"/>
      <c r="BU3" s="219" t="s">
        <v>6</v>
      </c>
      <c r="BV3" s="221"/>
      <c r="BW3" s="221"/>
      <c r="BX3" s="220"/>
      <c r="BY3" s="222" t="s">
        <v>7</v>
      </c>
      <c r="BZ3" s="223"/>
      <c r="CA3" s="224" t="s">
        <v>2</v>
      </c>
      <c r="CB3" s="224" t="s">
        <v>3</v>
      </c>
      <c r="CC3" s="219" t="s">
        <v>4</v>
      </c>
      <c r="CD3" s="220"/>
      <c r="CE3" s="221" t="s">
        <v>5</v>
      </c>
      <c r="CF3" s="221"/>
      <c r="CG3" s="221"/>
      <c r="CH3" s="219" t="s">
        <v>6</v>
      </c>
      <c r="CI3" s="221"/>
      <c r="CJ3" s="221"/>
      <c r="CK3" s="220"/>
      <c r="CL3" s="222" t="s">
        <v>7</v>
      </c>
      <c r="CM3" s="223"/>
      <c r="CN3" s="224" t="s">
        <v>2</v>
      </c>
      <c r="CO3" s="224" t="s">
        <v>3</v>
      </c>
      <c r="CP3" s="219" t="s">
        <v>4</v>
      </c>
      <c r="CQ3" s="220"/>
      <c r="CR3" s="221" t="s">
        <v>5</v>
      </c>
      <c r="CS3" s="221"/>
      <c r="CT3" s="221"/>
      <c r="CU3" s="219" t="s">
        <v>6</v>
      </c>
      <c r="CV3" s="221"/>
      <c r="CW3" s="221"/>
      <c r="CX3" s="220"/>
      <c r="CY3" s="222" t="s">
        <v>7</v>
      </c>
      <c r="CZ3" s="223"/>
      <c r="DA3" s="224" t="s">
        <v>2</v>
      </c>
      <c r="DB3" s="224" t="s">
        <v>3</v>
      </c>
      <c r="DC3" s="219" t="s">
        <v>4</v>
      </c>
      <c r="DD3" s="220"/>
      <c r="DE3" s="221" t="s">
        <v>5</v>
      </c>
      <c r="DF3" s="221"/>
      <c r="DG3" s="221"/>
      <c r="DH3" s="219" t="s">
        <v>6</v>
      </c>
      <c r="DI3" s="221"/>
      <c r="DJ3" s="221"/>
      <c r="DK3" s="220"/>
      <c r="DL3" s="222" t="s">
        <v>7</v>
      </c>
      <c r="DM3" s="223"/>
      <c r="DN3" s="224" t="s">
        <v>2</v>
      </c>
      <c r="DO3" s="224" t="s">
        <v>3</v>
      </c>
      <c r="DP3" s="219" t="s">
        <v>4</v>
      </c>
      <c r="DQ3" s="220"/>
      <c r="DR3" s="221" t="s">
        <v>5</v>
      </c>
      <c r="DS3" s="221"/>
      <c r="DT3" s="221"/>
      <c r="DU3" s="219" t="s">
        <v>6</v>
      </c>
      <c r="DV3" s="221"/>
      <c r="DW3" s="221"/>
      <c r="DX3" s="220"/>
      <c r="DY3" s="222" t="s">
        <v>7</v>
      </c>
      <c r="DZ3" s="223"/>
      <c r="EA3" s="224" t="s">
        <v>2</v>
      </c>
      <c r="EB3" s="224" t="s">
        <v>3</v>
      </c>
      <c r="EC3" s="219" t="s">
        <v>4</v>
      </c>
      <c r="ED3" s="220"/>
      <c r="EE3" s="221" t="s">
        <v>5</v>
      </c>
      <c r="EF3" s="221"/>
      <c r="EG3" s="221"/>
      <c r="EH3" s="219" t="s">
        <v>6</v>
      </c>
      <c r="EI3" s="221"/>
      <c r="EJ3" s="221"/>
      <c r="EK3" s="220"/>
      <c r="EL3" s="222" t="s">
        <v>7</v>
      </c>
      <c r="EM3" s="223"/>
      <c r="EN3" s="224" t="s">
        <v>2</v>
      </c>
      <c r="EO3" s="224" t="s">
        <v>3</v>
      </c>
      <c r="EP3" s="219" t="s">
        <v>4</v>
      </c>
      <c r="EQ3" s="220"/>
      <c r="ER3" s="221" t="s">
        <v>5</v>
      </c>
      <c r="ES3" s="221"/>
      <c r="ET3" s="221"/>
      <c r="EU3" s="219" t="s">
        <v>6</v>
      </c>
      <c r="EV3" s="221"/>
      <c r="EW3" s="221"/>
      <c r="EX3" s="220"/>
      <c r="EY3" s="222" t="s">
        <v>7</v>
      </c>
      <c r="EZ3" s="223"/>
      <c r="FA3" s="224" t="s">
        <v>2</v>
      </c>
      <c r="FB3" s="224" t="s">
        <v>3</v>
      </c>
      <c r="FC3" s="219" t="s">
        <v>4</v>
      </c>
      <c r="FD3" s="220"/>
      <c r="FE3" s="221" t="s">
        <v>5</v>
      </c>
      <c r="FF3" s="221"/>
      <c r="FG3" s="221"/>
      <c r="FH3" s="219" t="s">
        <v>6</v>
      </c>
      <c r="FI3" s="221"/>
      <c r="FJ3" s="221"/>
      <c r="FK3" s="220"/>
      <c r="FL3" s="222" t="s">
        <v>7</v>
      </c>
      <c r="FM3" s="223"/>
      <c r="FN3" s="224" t="s">
        <v>2</v>
      </c>
      <c r="FO3" s="224" t="s">
        <v>3</v>
      </c>
      <c r="FP3" s="219" t="s">
        <v>4</v>
      </c>
      <c r="FQ3" s="220"/>
      <c r="FR3" s="221" t="s">
        <v>5</v>
      </c>
      <c r="FS3" s="221"/>
      <c r="FT3" s="221"/>
      <c r="FU3" s="219" t="s">
        <v>6</v>
      </c>
      <c r="FV3" s="221"/>
      <c r="FW3" s="221"/>
      <c r="FX3" s="220"/>
      <c r="FY3" s="222" t="s">
        <v>7</v>
      </c>
      <c r="FZ3" s="223"/>
      <c r="GA3" s="224" t="s">
        <v>2</v>
      </c>
      <c r="GB3" s="224" t="s">
        <v>3</v>
      </c>
      <c r="GC3" s="219" t="s">
        <v>4</v>
      </c>
      <c r="GD3" s="220"/>
      <c r="GE3" s="221" t="s">
        <v>5</v>
      </c>
      <c r="GF3" s="221"/>
      <c r="GG3" s="221"/>
      <c r="GH3" s="219" t="s">
        <v>6</v>
      </c>
      <c r="GI3" s="221"/>
      <c r="GJ3" s="221"/>
      <c r="GK3" s="220"/>
      <c r="GL3" s="222" t="s">
        <v>7</v>
      </c>
      <c r="GM3" s="223"/>
      <c r="GN3" s="224" t="s">
        <v>2</v>
      </c>
      <c r="GO3" s="224" t="s">
        <v>3</v>
      </c>
      <c r="GP3" s="219" t="s">
        <v>4</v>
      </c>
      <c r="GQ3" s="220"/>
      <c r="GR3" s="221" t="s">
        <v>5</v>
      </c>
      <c r="GS3" s="221"/>
      <c r="GT3" s="221"/>
      <c r="GU3" s="219" t="s">
        <v>6</v>
      </c>
      <c r="GV3" s="221"/>
      <c r="GW3" s="221"/>
      <c r="GX3" s="220"/>
      <c r="GY3" s="222" t="s">
        <v>7</v>
      </c>
      <c r="GZ3" s="223"/>
      <c r="HA3" s="224" t="s">
        <v>2</v>
      </c>
      <c r="HB3" s="224" t="s">
        <v>3</v>
      </c>
      <c r="HC3" s="219" t="s">
        <v>4</v>
      </c>
      <c r="HD3" s="220"/>
      <c r="HE3" s="219" t="s">
        <v>5</v>
      </c>
      <c r="HF3" s="221"/>
      <c r="HG3" s="220"/>
      <c r="HH3" s="219" t="s">
        <v>6</v>
      </c>
      <c r="HI3" s="221"/>
      <c r="HJ3" s="221"/>
      <c r="HK3" s="220"/>
      <c r="HL3" s="222" t="s">
        <v>7</v>
      </c>
      <c r="HM3" s="223"/>
      <c r="HN3" s="224" t="s">
        <v>2</v>
      </c>
      <c r="HO3" s="224" t="s">
        <v>3</v>
      </c>
      <c r="HP3" s="219" t="s">
        <v>4</v>
      </c>
      <c r="HQ3" s="220"/>
      <c r="HR3" s="219" t="s">
        <v>5</v>
      </c>
      <c r="HS3" s="221"/>
      <c r="HT3" s="220"/>
      <c r="HU3" s="219" t="s">
        <v>6</v>
      </c>
      <c r="HV3" s="221"/>
      <c r="HW3" s="221"/>
      <c r="HX3" s="220"/>
      <c r="HY3" s="222" t="s">
        <v>7</v>
      </c>
      <c r="HZ3" s="223"/>
      <c r="IA3" s="224" t="s">
        <v>2</v>
      </c>
      <c r="IB3" s="224" t="s">
        <v>3</v>
      </c>
      <c r="IC3" s="219" t="s">
        <v>4</v>
      </c>
      <c r="ID3" s="220"/>
      <c r="IE3" s="219" t="s">
        <v>5</v>
      </c>
      <c r="IF3" s="221"/>
      <c r="IG3" s="220"/>
      <c r="IH3" s="219" t="s">
        <v>6</v>
      </c>
      <c r="II3" s="221"/>
      <c r="IJ3" s="221"/>
      <c r="IK3" s="220"/>
      <c r="IL3" s="222" t="s">
        <v>7</v>
      </c>
      <c r="IM3" s="223"/>
    </row>
    <row r="4" spans="1:247" ht="36.75" customHeight="1">
      <c r="A4" s="225"/>
      <c r="B4" s="225"/>
      <c r="C4" s="238" t="s">
        <v>8</v>
      </c>
      <c r="D4" s="236" t="s">
        <v>9</v>
      </c>
      <c r="E4" s="235" t="s">
        <v>10</v>
      </c>
      <c r="F4" s="228"/>
      <c r="G4" s="236" t="s">
        <v>11</v>
      </c>
      <c r="H4" s="227" t="s">
        <v>12</v>
      </c>
      <c r="I4" s="228"/>
      <c r="J4" s="229" t="s">
        <v>13</v>
      </c>
      <c r="K4" s="230"/>
      <c r="L4" s="231" t="s">
        <v>14</v>
      </c>
      <c r="M4" s="231" t="s">
        <v>15</v>
      </c>
      <c r="N4" s="225"/>
      <c r="O4" s="225"/>
      <c r="P4" s="238" t="s">
        <v>8</v>
      </c>
      <c r="Q4" s="236" t="s">
        <v>9</v>
      </c>
      <c r="R4" s="235" t="s">
        <v>10</v>
      </c>
      <c r="S4" s="228"/>
      <c r="T4" s="236" t="s">
        <v>11</v>
      </c>
      <c r="U4" s="227" t="s">
        <v>12</v>
      </c>
      <c r="V4" s="228"/>
      <c r="W4" s="229" t="s">
        <v>13</v>
      </c>
      <c r="X4" s="230"/>
      <c r="Y4" s="231" t="s">
        <v>14</v>
      </c>
      <c r="Z4" s="231" t="s">
        <v>15</v>
      </c>
      <c r="AA4" s="225"/>
      <c r="AB4" s="225"/>
      <c r="AC4" s="238" t="s">
        <v>8</v>
      </c>
      <c r="AD4" s="236" t="s">
        <v>9</v>
      </c>
      <c r="AE4" s="235" t="s">
        <v>10</v>
      </c>
      <c r="AF4" s="228"/>
      <c r="AG4" s="236" t="s">
        <v>11</v>
      </c>
      <c r="AH4" s="227" t="s">
        <v>12</v>
      </c>
      <c r="AI4" s="228"/>
      <c r="AJ4" s="229" t="s">
        <v>13</v>
      </c>
      <c r="AK4" s="230"/>
      <c r="AL4" s="231" t="s">
        <v>14</v>
      </c>
      <c r="AM4" s="231" t="s">
        <v>15</v>
      </c>
      <c r="AN4" s="225"/>
      <c r="AO4" s="225"/>
      <c r="AP4" s="238" t="s">
        <v>8</v>
      </c>
      <c r="AQ4" s="236" t="s">
        <v>9</v>
      </c>
      <c r="AR4" s="235" t="s">
        <v>10</v>
      </c>
      <c r="AS4" s="228"/>
      <c r="AT4" s="236" t="s">
        <v>11</v>
      </c>
      <c r="AU4" s="227" t="s">
        <v>12</v>
      </c>
      <c r="AV4" s="228"/>
      <c r="AW4" s="229" t="s">
        <v>13</v>
      </c>
      <c r="AX4" s="230"/>
      <c r="AY4" s="231" t="s">
        <v>14</v>
      </c>
      <c r="AZ4" s="231" t="s">
        <v>15</v>
      </c>
      <c r="BA4" s="225"/>
      <c r="BB4" s="225"/>
      <c r="BC4" s="238" t="s">
        <v>8</v>
      </c>
      <c r="BD4" s="236" t="s">
        <v>9</v>
      </c>
      <c r="BE4" s="235" t="s">
        <v>10</v>
      </c>
      <c r="BF4" s="228"/>
      <c r="BG4" s="236" t="s">
        <v>11</v>
      </c>
      <c r="BH4" s="227" t="s">
        <v>12</v>
      </c>
      <c r="BI4" s="228"/>
      <c r="BJ4" s="229" t="s">
        <v>13</v>
      </c>
      <c r="BK4" s="230"/>
      <c r="BL4" s="231" t="s">
        <v>14</v>
      </c>
      <c r="BM4" s="231" t="s">
        <v>15</v>
      </c>
      <c r="BN4" s="225"/>
      <c r="BO4" s="225"/>
      <c r="BP4" s="238" t="s">
        <v>8</v>
      </c>
      <c r="BQ4" s="236" t="s">
        <v>9</v>
      </c>
      <c r="BR4" s="235" t="s">
        <v>10</v>
      </c>
      <c r="BS4" s="228"/>
      <c r="BT4" s="236" t="s">
        <v>11</v>
      </c>
      <c r="BU4" s="227" t="s">
        <v>12</v>
      </c>
      <c r="BV4" s="228"/>
      <c r="BW4" s="229" t="s">
        <v>13</v>
      </c>
      <c r="BX4" s="230"/>
      <c r="BY4" s="231" t="s">
        <v>14</v>
      </c>
      <c r="BZ4" s="231" t="s">
        <v>15</v>
      </c>
      <c r="CA4" s="225"/>
      <c r="CB4" s="225"/>
      <c r="CC4" s="238" t="s">
        <v>8</v>
      </c>
      <c r="CD4" s="236" t="s">
        <v>9</v>
      </c>
      <c r="CE4" s="235" t="s">
        <v>10</v>
      </c>
      <c r="CF4" s="228"/>
      <c r="CG4" s="236" t="s">
        <v>11</v>
      </c>
      <c r="CH4" s="227" t="s">
        <v>12</v>
      </c>
      <c r="CI4" s="228"/>
      <c r="CJ4" s="229" t="s">
        <v>13</v>
      </c>
      <c r="CK4" s="230"/>
      <c r="CL4" s="231" t="s">
        <v>14</v>
      </c>
      <c r="CM4" s="231" t="s">
        <v>15</v>
      </c>
      <c r="CN4" s="225"/>
      <c r="CO4" s="225"/>
      <c r="CP4" s="238" t="s">
        <v>8</v>
      </c>
      <c r="CQ4" s="236" t="s">
        <v>9</v>
      </c>
      <c r="CR4" s="235" t="s">
        <v>10</v>
      </c>
      <c r="CS4" s="228"/>
      <c r="CT4" s="236" t="s">
        <v>11</v>
      </c>
      <c r="CU4" s="227" t="s">
        <v>12</v>
      </c>
      <c r="CV4" s="228"/>
      <c r="CW4" s="229" t="s">
        <v>13</v>
      </c>
      <c r="CX4" s="230"/>
      <c r="CY4" s="231" t="s">
        <v>14</v>
      </c>
      <c r="CZ4" s="231" t="s">
        <v>15</v>
      </c>
      <c r="DA4" s="225"/>
      <c r="DB4" s="225"/>
      <c r="DC4" s="238" t="s">
        <v>8</v>
      </c>
      <c r="DD4" s="236" t="s">
        <v>9</v>
      </c>
      <c r="DE4" s="235" t="s">
        <v>10</v>
      </c>
      <c r="DF4" s="228"/>
      <c r="DG4" s="236" t="s">
        <v>11</v>
      </c>
      <c r="DH4" s="227" t="s">
        <v>12</v>
      </c>
      <c r="DI4" s="228"/>
      <c r="DJ4" s="229" t="s">
        <v>13</v>
      </c>
      <c r="DK4" s="230"/>
      <c r="DL4" s="231" t="s">
        <v>14</v>
      </c>
      <c r="DM4" s="231" t="s">
        <v>15</v>
      </c>
      <c r="DN4" s="225"/>
      <c r="DO4" s="225"/>
      <c r="DP4" s="238" t="s">
        <v>8</v>
      </c>
      <c r="DQ4" s="236" t="s">
        <v>9</v>
      </c>
      <c r="DR4" s="235" t="s">
        <v>10</v>
      </c>
      <c r="DS4" s="228"/>
      <c r="DT4" s="236" t="s">
        <v>11</v>
      </c>
      <c r="DU4" s="227" t="s">
        <v>12</v>
      </c>
      <c r="DV4" s="228"/>
      <c r="DW4" s="229" t="s">
        <v>13</v>
      </c>
      <c r="DX4" s="230"/>
      <c r="DY4" s="231" t="s">
        <v>14</v>
      </c>
      <c r="DZ4" s="231" t="s">
        <v>15</v>
      </c>
      <c r="EA4" s="225"/>
      <c r="EB4" s="225"/>
      <c r="EC4" s="238" t="s">
        <v>8</v>
      </c>
      <c r="ED4" s="236" t="s">
        <v>9</v>
      </c>
      <c r="EE4" s="235" t="s">
        <v>10</v>
      </c>
      <c r="EF4" s="228"/>
      <c r="EG4" s="236" t="s">
        <v>11</v>
      </c>
      <c r="EH4" s="227" t="s">
        <v>12</v>
      </c>
      <c r="EI4" s="228"/>
      <c r="EJ4" s="229" t="s">
        <v>13</v>
      </c>
      <c r="EK4" s="230"/>
      <c r="EL4" s="231" t="s">
        <v>14</v>
      </c>
      <c r="EM4" s="231" t="s">
        <v>15</v>
      </c>
      <c r="EN4" s="225"/>
      <c r="EO4" s="225"/>
      <c r="EP4" s="238" t="s">
        <v>8</v>
      </c>
      <c r="EQ4" s="236" t="s">
        <v>9</v>
      </c>
      <c r="ER4" s="235" t="s">
        <v>10</v>
      </c>
      <c r="ES4" s="228"/>
      <c r="ET4" s="236" t="s">
        <v>11</v>
      </c>
      <c r="EU4" s="227" t="s">
        <v>12</v>
      </c>
      <c r="EV4" s="228"/>
      <c r="EW4" s="229" t="s">
        <v>13</v>
      </c>
      <c r="EX4" s="230"/>
      <c r="EY4" s="231" t="s">
        <v>14</v>
      </c>
      <c r="EZ4" s="231" t="s">
        <v>15</v>
      </c>
      <c r="FA4" s="225"/>
      <c r="FB4" s="225"/>
      <c r="FC4" s="238" t="s">
        <v>8</v>
      </c>
      <c r="FD4" s="236" t="s">
        <v>9</v>
      </c>
      <c r="FE4" s="235" t="s">
        <v>10</v>
      </c>
      <c r="FF4" s="228"/>
      <c r="FG4" s="236" t="s">
        <v>11</v>
      </c>
      <c r="FH4" s="227" t="s">
        <v>12</v>
      </c>
      <c r="FI4" s="228"/>
      <c r="FJ4" s="229" t="s">
        <v>13</v>
      </c>
      <c r="FK4" s="230"/>
      <c r="FL4" s="231" t="s">
        <v>14</v>
      </c>
      <c r="FM4" s="231" t="s">
        <v>15</v>
      </c>
      <c r="FN4" s="225"/>
      <c r="FO4" s="225"/>
      <c r="FP4" s="238" t="s">
        <v>8</v>
      </c>
      <c r="FQ4" s="236" t="s">
        <v>9</v>
      </c>
      <c r="FR4" s="235" t="s">
        <v>10</v>
      </c>
      <c r="FS4" s="228"/>
      <c r="FT4" s="236" t="s">
        <v>11</v>
      </c>
      <c r="FU4" s="227" t="s">
        <v>12</v>
      </c>
      <c r="FV4" s="228"/>
      <c r="FW4" s="229" t="s">
        <v>13</v>
      </c>
      <c r="FX4" s="230"/>
      <c r="FY4" s="231" t="s">
        <v>14</v>
      </c>
      <c r="FZ4" s="231" t="s">
        <v>15</v>
      </c>
      <c r="GA4" s="225"/>
      <c r="GB4" s="225"/>
      <c r="GC4" s="238" t="s">
        <v>8</v>
      </c>
      <c r="GD4" s="236" t="s">
        <v>9</v>
      </c>
      <c r="GE4" s="235" t="s">
        <v>10</v>
      </c>
      <c r="GF4" s="228"/>
      <c r="GG4" s="236" t="s">
        <v>11</v>
      </c>
      <c r="GH4" s="227" t="s">
        <v>12</v>
      </c>
      <c r="GI4" s="228"/>
      <c r="GJ4" s="229" t="s">
        <v>13</v>
      </c>
      <c r="GK4" s="230"/>
      <c r="GL4" s="231" t="s">
        <v>14</v>
      </c>
      <c r="GM4" s="231" t="s">
        <v>15</v>
      </c>
      <c r="GN4" s="225"/>
      <c r="GO4" s="225"/>
      <c r="GP4" s="238" t="s">
        <v>8</v>
      </c>
      <c r="GQ4" s="236" t="s">
        <v>9</v>
      </c>
      <c r="GR4" s="235" t="s">
        <v>10</v>
      </c>
      <c r="GS4" s="228"/>
      <c r="GT4" s="236" t="s">
        <v>11</v>
      </c>
      <c r="GU4" s="227" t="s">
        <v>12</v>
      </c>
      <c r="GV4" s="228"/>
      <c r="GW4" s="229" t="s">
        <v>13</v>
      </c>
      <c r="GX4" s="230"/>
      <c r="GY4" s="231" t="s">
        <v>14</v>
      </c>
      <c r="GZ4" s="231" t="s">
        <v>15</v>
      </c>
      <c r="HA4" s="225"/>
      <c r="HB4" s="225"/>
      <c r="HC4" s="238" t="s">
        <v>8</v>
      </c>
      <c r="HD4" s="236" t="s">
        <v>9</v>
      </c>
      <c r="HE4" s="242" t="s">
        <v>10</v>
      </c>
      <c r="HF4" s="243"/>
      <c r="HG4" s="236" t="s">
        <v>11</v>
      </c>
      <c r="HH4" s="242" t="s">
        <v>12</v>
      </c>
      <c r="HI4" s="243"/>
      <c r="HJ4" s="244" t="s">
        <v>13</v>
      </c>
      <c r="HK4" s="245"/>
      <c r="HL4" s="231" t="s">
        <v>14</v>
      </c>
      <c r="HM4" s="231" t="s">
        <v>15</v>
      </c>
      <c r="HN4" s="225"/>
      <c r="HO4" s="225"/>
      <c r="HP4" s="238" t="s">
        <v>8</v>
      </c>
      <c r="HQ4" s="236" t="s">
        <v>9</v>
      </c>
      <c r="HR4" s="242" t="s">
        <v>10</v>
      </c>
      <c r="HS4" s="243"/>
      <c r="HT4" s="236" t="s">
        <v>11</v>
      </c>
      <c r="HU4" s="242" t="s">
        <v>12</v>
      </c>
      <c r="HV4" s="243"/>
      <c r="HW4" s="244" t="s">
        <v>13</v>
      </c>
      <c r="HX4" s="245"/>
      <c r="HY4" s="231" t="s">
        <v>14</v>
      </c>
      <c r="HZ4" s="231" t="s">
        <v>15</v>
      </c>
      <c r="IA4" s="225"/>
      <c r="IB4" s="225"/>
      <c r="IC4" s="238" t="s">
        <v>8</v>
      </c>
      <c r="ID4" s="236" t="s">
        <v>9</v>
      </c>
      <c r="IE4" s="242" t="s">
        <v>10</v>
      </c>
      <c r="IF4" s="243"/>
      <c r="IG4" s="236" t="s">
        <v>11</v>
      </c>
      <c r="IH4" s="242" t="s">
        <v>12</v>
      </c>
      <c r="II4" s="243"/>
      <c r="IJ4" s="244" t="s">
        <v>13</v>
      </c>
      <c r="IK4" s="245"/>
      <c r="IL4" s="231" t="s">
        <v>14</v>
      </c>
      <c r="IM4" s="231" t="s">
        <v>15</v>
      </c>
    </row>
    <row r="5" spans="1:247" ht="81.75" customHeight="1" thickBot="1">
      <c r="A5" s="226"/>
      <c r="B5" s="225"/>
      <c r="C5" s="239"/>
      <c r="D5" s="237"/>
      <c r="E5" s="2" t="s">
        <v>16</v>
      </c>
      <c r="F5" s="3" t="s">
        <v>17</v>
      </c>
      <c r="G5" s="237"/>
      <c r="H5" s="4" t="s">
        <v>18</v>
      </c>
      <c r="I5" s="3" t="s">
        <v>19</v>
      </c>
      <c r="J5" s="3" t="s">
        <v>18</v>
      </c>
      <c r="K5" s="5" t="s">
        <v>19</v>
      </c>
      <c r="L5" s="232"/>
      <c r="M5" s="232"/>
      <c r="N5" s="226"/>
      <c r="O5" s="225"/>
      <c r="P5" s="239"/>
      <c r="Q5" s="237"/>
      <c r="R5" s="2" t="s">
        <v>16</v>
      </c>
      <c r="S5" s="3" t="s">
        <v>17</v>
      </c>
      <c r="T5" s="237"/>
      <c r="U5" s="4" t="s">
        <v>18</v>
      </c>
      <c r="V5" s="3" t="s">
        <v>19</v>
      </c>
      <c r="W5" s="3" t="s">
        <v>18</v>
      </c>
      <c r="X5" s="5" t="s">
        <v>19</v>
      </c>
      <c r="Y5" s="232"/>
      <c r="Z5" s="232"/>
      <c r="AA5" s="226"/>
      <c r="AB5" s="225"/>
      <c r="AC5" s="239"/>
      <c r="AD5" s="237"/>
      <c r="AE5" s="2" t="s">
        <v>16</v>
      </c>
      <c r="AF5" s="3" t="s">
        <v>17</v>
      </c>
      <c r="AG5" s="237"/>
      <c r="AH5" s="4" t="s">
        <v>18</v>
      </c>
      <c r="AI5" s="3" t="s">
        <v>19</v>
      </c>
      <c r="AJ5" s="3" t="s">
        <v>18</v>
      </c>
      <c r="AK5" s="5" t="s">
        <v>19</v>
      </c>
      <c r="AL5" s="232"/>
      <c r="AM5" s="232"/>
      <c r="AN5" s="226"/>
      <c r="AO5" s="225"/>
      <c r="AP5" s="239"/>
      <c r="AQ5" s="237"/>
      <c r="AR5" s="2" t="s">
        <v>16</v>
      </c>
      <c r="AS5" s="3" t="s">
        <v>17</v>
      </c>
      <c r="AT5" s="237"/>
      <c r="AU5" s="4" t="s">
        <v>18</v>
      </c>
      <c r="AV5" s="3" t="s">
        <v>19</v>
      </c>
      <c r="AW5" s="3" t="s">
        <v>18</v>
      </c>
      <c r="AX5" s="5" t="s">
        <v>19</v>
      </c>
      <c r="AY5" s="232"/>
      <c r="AZ5" s="232"/>
      <c r="BA5" s="226"/>
      <c r="BB5" s="225"/>
      <c r="BC5" s="239"/>
      <c r="BD5" s="237"/>
      <c r="BE5" s="2" t="s">
        <v>16</v>
      </c>
      <c r="BF5" s="3" t="s">
        <v>17</v>
      </c>
      <c r="BG5" s="237"/>
      <c r="BH5" s="4" t="s">
        <v>18</v>
      </c>
      <c r="BI5" s="3" t="s">
        <v>19</v>
      </c>
      <c r="BJ5" s="3" t="s">
        <v>18</v>
      </c>
      <c r="BK5" s="5" t="s">
        <v>19</v>
      </c>
      <c r="BL5" s="232"/>
      <c r="BM5" s="232"/>
      <c r="BN5" s="226"/>
      <c r="BO5" s="225"/>
      <c r="BP5" s="239"/>
      <c r="BQ5" s="237"/>
      <c r="BR5" s="2" t="s">
        <v>16</v>
      </c>
      <c r="BS5" s="3" t="s">
        <v>17</v>
      </c>
      <c r="BT5" s="237"/>
      <c r="BU5" s="4" t="s">
        <v>18</v>
      </c>
      <c r="BV5" s="3" t="s">
        <v>19</v>
      </c>
      <c r="BW5" s="3" t="s">
        <v>18</v>
      </c>
      <c r="BX5" s="5" t="s">
        <v>19</v>
      </c>
      <c r="BY5" s="232"/>
      <c r="BZ5" s="232"/>
      <c r="CA5" s="226"/>
      <c r="CB5" s="225"/>
      <c r="CC5" s="239"/>
      <c r="CD5" s="237"/>
      <c r="CE5" s="2" t="s">
        <v>16</v>
      </c>
      <c r="CF5" s="3" t="s">
        <v>17</v>
      </c>
      <c r="CG5" s="237"/>
      <c r="CH5" s="4" t="s">
        <v>18</v>
      </c>
      <c r="CI5" s="3" t="s">
        <v>19</v>
      </c>
      <c r="CJ5" s="3" t="s">
        <v>18</v>
      </c>
      <c r="CK5" s="5" t="s">
        <v>19</v>
      </c>
      <c r="CL5" s="232"/>
      <c r="CM5" s="232"/>
      <c r="CN5" s="226"/>
      <c r="CO5" s="225"/>
      <c r="CP5" s="239"/>
      <c r="CQ5" s="237"/>
      <c r="CR5" s="2" t="s">
        <v>16</v>
      </c>
      <c r="CS5" s="3" t="s">
        <v>17</v>
      </c>
      <c r="CT5" s="237"/>
      <c r="CU5" s="4" t="s">
        <v>18</v>
      </c>
      <c r="CV5" s="3" t="s">
        <v>19</v>
      </c>
      <c r="CW5" s="3" t="s">
        <v>18</v>
      </c>
      <c r="CX5" s="5" t="s">
        <v>19</v>
      </c>
      <c r="CY5" s="232"/>
      <c r="CZ5" s="232"/>
      <c r="DA5" s="226"/>
      <c r="DB5" s="225"/>
      <c r="DC5" s="239"/>
      <c r="DD5" s="237"/>
      <c r="DE5" s="2" t="s">
        <v>16</v>
      </c>
      <c r="DF5" s="3" t="s">
        <v>17</v>
      </c>
      <c r="DG5" s="237"/>
      <c r="DH5" s="4" t="s">
        <v>18</v>
      </c>
      <c r="DI5" s="3" t="s">
        <v>19</v>
      </c>
      <c r="DJ5" s="3" t="s">
        <v>18</v>
      </c>
      <c r="DK5" s="5" t="s">
        <v>19</v>
      </c>
      <c r="DL5" s="232"/>
      <c r="DM5" s="232"/>
      <c r="DN5" s="226"/>
      <c r="DO5" s="225"/>
      <c r="DP5" s="239"/>
      <c r="DQ5" s="237"/>
      <c r="DR5" s="2" t="s">
        <v>16</v>
      </c>
      <c r="DS5" s="3" t="s">
        <v>17</v>
      </c>
      <c r="DT5" s="237"/>
      <c r="DU5" s="4" t="s">
        <v>18</v>
      </c>
      <c r="DV5" s="3" t="s">
        <v>19</v>
      </c>
      <c r="DW5" s="3" t="s">
        <v>18</v>
      </c>
      <c r="DX5" s="5" t="s">
        <v>19</v>
      </c>
      <c r="DY5" s="232"/>
      <c r="DZ5" s="232"/>
      <c r="EA5" s="226"/>
      <c r="EB5" s="225"/>
      <c r="EC5" s="239"/>
      <c r="ED5" s="237"/>
      <c r="EE5" s="2" t="s">
        <v>16</v>
      </c>
      <c r="EF5" s="3" t="s">
        <v>17</v>
      </c>
      <c r="EG5" s="237"/>
      <c r="EH5" s="4" t="s">
        <v>18</v>
      </c>
      <c r="EI5" s="3" t="s">
        <v>19</v>
      </c>
      <c r="EJ5" s="3" t="s">
        <v>18</v>
      </c>
      <c r="EK5" s="5" t="s">
        <v>19</v>
      </c>
      <c r="EL5" s="232"/>
      <c r="EM5" s="232"/>
      <c r="EN5" s="226"/>
      <c r="EO5" s="225"/>
      <c r="EP5" s="239"/>
      <c r="EQ5" s="237"/>
      <c r="ER5" s="2" t="s">
        <v>16</v>
      </c>
      <c r="ES5" s="3" t="s">
        <v>17</v>
      </c>
      <c r="ET5" s="237"/>
      <c r="EU5" s="4" t="s">
        <v>18</v>
      </c>
      <c r="EV5" s="3" t="s">
        <v>19</v>
      </c>
      <c r="EW5" s="3" t="s">
        <v>18</v>
      </c>
      <c r="EX5" s="5" t="s">
        <v>19</v>
      </c>
      <c r="EY5" s="232"/>
      <c r="EZ5" s="232"/>
      <c r="FA5" s="226"/>
      <c r="FB5" s="225"/>
      <c r="FC5" s="239"/>
      <c r="FD5" s="237"/>
      <c r="FE5" s="2" t="s">
        <v>16</v>
      </c>
      <c r="FF5" s="3" t="s">
        <v>17</v>
      </c>
      <c r="FG5" s="237"/>
      <c r="FH5" s="4" t="s">
        <v>18</v>
      </c>
      <c r="FI5" s="3" t="s">
        <v>19</v>
      </c>
      <c r="FJ5" s="3" t="s">
        <v>18</v>
      </c>
      <c r="FK5" s="5" t="s">
        <v>19</v>
      </c>
      <c r="FL5" s="232"/>
      <c r="FM5" s="232"/>
      <c r="FN5" s="226"/>
      <c r="FO5" s="225"/>
      <c r="FP5" s="239"/>
      <c r="FQ5" s="237"/>
      <c r="FR5" s="2" t="s">
        <v>16</v>
      </c>
      <c r="FS5" s="3" t="s">
        <v>17</v>
      </c>
      <c r="FT5" s="237"/>
      <c r="FU5" s="4" t="s">
        <v>18</v>
      </c>
      <c r="FV5" s="3" t="s">
        <v>19</v>
      </c>
      <c r="FW5" s="3" t="s">
        <v>18</v>
      </c>
      <c r="FX5" s="5" t="s">
        <v>19</v>
      </c>
      <c r="FY5" s="232"/>
      <c r="FZ5" s="232"/>
      <c r="GA5" s="226"/>
      <c r="GB5" s="225"/>
      <c r="GC5" s="239"/>
      <c r="GD5" s="237"/>
      <c r="GE5" s="2" t="s">
        <v>16</v>
      </c>
      <c r="GF5" s="3" t="s">
        <v>17</v>
      </c>
      <c r="GG5" s="237"/>
      <c r="GH5" s="4" t="s">
        <v>18</v>
      </c>
      <c r="GI5" s="3" t="s">
        <v>19</v>
      </c>
      <c r="GJ5" s="3" t="s">
        <v>18</v>
      </c>
      <c r="GK5" s="5" t="s">
        <v>19</v>
      </c>
      <c r="GL5" s="232"/>
      <c r="GM5" s="232"/>
      <c r="GN5" s="226"/>
      <c r="GO5" s="225"/>
      <c r="GP5" s="239"/>
      <c r="GQ5" s="237"/>
      <c r="GR5" s="2" t="s">
        <v>16</v>
      </c>
      <c r="GS5" s="3" t="s">
        <v>17</v>
      </c>
      <c r="GT5" s="237"/>
      <c r="GU5" s="4" t="s">
        <v>18</v>
      </c>
      <c r="GV5" s="3" t="s">
        <v>19</v>
      </c>
      <c r="GW5" s="3" t="s">
        <v>18</v>
      </c>
      <c r="GX5" s="5" t="s">
        <v>19</v>
      </c>
      <c r="GY5" s="232"/>
      <c r="GZ5" s="232"/>
      <c r="HA5" s="226"/>
      <c r="HB5" s="226"/>
      <c r="HC5" s="240"/>
      <c r="HD5" s="241"/>
      <c r="HE5" s="2" t="s">
        <v>16</v>
      </c>
      <c r="HF5" s="3" t="s">
        <v>17</v>
      </c>
      <c r="HG5" s="241"/>
      <c r="HH5" s="4" t="s">
        <v>18</v>
      </c>
      <c r="HI5" s="3" t="s">
        <v>19</v>
      </c>
      <c r="HJ5" s="3" t="s">
        <v>18</v>
      </c>
      <c r="HK5" s="5" t="s">
        <v>19</v>
      </c>
      <c r="HL5" s="246"/>
      <c r="HM5" s="246"/>
      <c r="HN5" s="226"/>
      <c r="HO5" s="226"/>
      <c r="HP5" s="240"/>
      <c r="HQ5" s="241"/>
      <c r="HR5" s="2" t="s">
        <v>16</v>
      </c>
      <c r="HS5" s="3" t="s">
        <v>17</v>
      </c>
      <c r="HT5" s="241"/>
      <c r="HU5" s="4" t="s">
        <v>18</v>
      </c>
      <c r="HV5" s="3" t="s">
        <v>19</v>
      </c>
      <c r="HW5" s="3" t="s">
        <v>18</v>
      </c>
      <c r="HX5" s="5" t="s">
        <v>19</v>
      </c>
      <c r="HY5" s="246"/>
      <c r="HZ5" s="246"/>
      <c r="IA5" s="226"/>
      <c r="IB5" s="226"/>
      <c r="IC5" s="240"/>
      <c r="ID5" s="241"/>
      <c r="IE5" s="2" t="s">
        <v>16</v>
      </c>
      <c r="IF5" s="3" t="s">
        <v>17</v>
      </c>
      <c r="IG5" s="241"/>
      <c r="IH5" s="4" t="s">
        <v>18</v>
      </c>
      <c r="II5" s="3" t="s">
        <v>19</v>
      </c>
      <c r="IJ5" s="3" t="s">
        <v>18</v>
      </c>
      <c r="IK5" s="5" t="s">
        <v>19</v>
      </c>
      <c r="IL5" s="246"/>
      <c r="IM5" s="246"/>
    </row>
    <row r="6" spans="1:247" ht="15.75" thickBot="1">
      <c r="A6" s="6"/>
      <c r="B6" s="7"/>
      <c r="C6" s="8">
        <v>1</v>
      </c>
      <c r="D6" s="9">
        <v>2</v>
      </c>
      <c r="E6" s="10">
        <v>3</v>
      </c>
      <c r="F6" s="11">
        <v>4</v>
      </c>
      <c r="G6" s="11">
        <v>5</v>
      </c>
      <c r="H6" s="8">
        <v>6</v>
      </c>
      <c r="I6" s="11">
        <v>7</v>
      </c>
      <c r="J6" s="11">
        <v>8</v>
      </c>
      <c r="K6" s="9">
        <v>9</v>
      </c>
      <c r="L6" s="6">
        <v>10</v>
      </c>
      <c r="M6" s="7">
        <v>11</v>
      </c>
      <c r="N6" s="6"/>
      <c r="O6" s="7"/>
      <c r="P6" s="8">
        <v>1</v>
      </c>
      <c r="Q6" s="9">
        <v>2</v>
      </c>
      <c r="R6" s="10">
        <v>3</v>
      </c>
      <c r="S6" s="11">
        <v>4</v>
      </c>
      <c r="T6" s="11">
        <v>5</v>
      </c>
      <c r="U6" s="8">
        <v>6</v>
      </c>
      <c r="V6" s="11">
        <v>7</v>
      </c>
      <c r="W6" s="11">
        <v>8</v>
      </c>
      <c r="X6" s="9">
        <v>9</v>
      </c>
      <c r="Y6" s="6">
        <v>10</v>
      </c>
      <c r="Z6" s="7">
        <v>11</v>
      </c>
      <c r="AA6" s="6"/>
      <c r="AB6" s="7"/>
      <c r="AC6" s="8">
        <v>1</v>
      </c>
      <c r="AD6" s="9">
        <v>2</v>
      </c>
      <c r="AE6" s="10">
        <v>3</v>
      </c>
      <c r="AF6" s="11">
        <v>4</v>
      </c>
      <c r="AG6" s="11">
        <v>5</v>
      </c>
      <c r="AH6" s="8">
        <v>6</v>
      </c>
      <c r="AI6" s="11">
        <v>7</v>
      </c>
      <c r="AJ6" s="11">
        <v>8</v>
      </c>
      <c r="AK6" s="9">
        <v>9</v>
      </c>
      <c r="AL6" s="6">
        <v>10</v>
      </c>
      <c r="AM6" s="7">
        <v>11</v>
      </c>
      <c r="AN6" s="6"/>
      <c r="AO6" s="7"/>
      <c r="AP6" s="8">
        <v>1</v>
      </c>
      <c r="AQ6" s="9">
        <v>2</v>
      </c>
      <c r="AR6" s="10">
        <v>3</v>
      </c>
      <c r="AS6" s="11">
        <v>4</v>
      </c>
      <c r="AT6" s="11">
        <v>5</v>
      </c>
      <c r="AU6" s="8">
        <v>6</v>
      </c>
      <c r="AV6" s="11">
        <v>7</v>
      </c>
      <c r="AW6" s="11">
        <v>8</v>
      </c>
      <c r="AX6" s="9">
        <v>9</v>
      </c>
      <c r="AY6" s="8">
        <v>10</v>
      </c>
      <c r="AZ6" s="12">
        <v>11</v>
      </c>
      <c r="BA6" s="6"/>
      <c r="BB6" s="7"/>
      <c r="BC6" s="8">
        <v>1</v>
      </c>
      <c r="BD6" s="9">
        <v>2</v>
      </c>
      <c r="BE6" s="10">
        <v>3</v>
      </c>
      <c r="BF6" s="11">
        <v>4</v>
      </c>
      <c r="BG6" s="11">
        <v>5</v>
      </c>
      <c r="BH6" s="8">
        <v>6</v>
      </c>
      <c r="BI6" s="11">
        <v>7</v>
      </c>
      <c r="BJ6" s="11">
        <v>8</v>
      </c>
      <c r="BK6" s="9">
        <v>9</v>
      </c>
      <c r="BL6" s="6">
        <v>10</v>
      </c>
      <c r="BM6" s="7">
        <v>11</v>
      </c>
      <c r="BN6" s="6"/>
      <c r="BO6" s="7"/>
      <c r="BP6" s="8">
        <v>1</v>
      </c>
      <c r="BQ6" s="9">
        <v>2</v>
      </c>
      <c r="BR6" s="10">
        <v>3</v>
      </c>
      <c r="BS6" s="11">
        <v>4</v>
      </c>
      <c r="BT6" s="11">
        <v>5</v>
      </c>
      <c r="BU6" s="8">
        <v>6</v>
      </c>
      <c r="BV6" s="11">
        <v>7</v>
      </c>
      <c r="BW6" s="11">
        <v>8</v>
      </c>
      <c r="BX6" s="9">
        <v>9</v>
      </c>
      <c r="BY6" s="6">
        <v>10</v>
      </c>
      <c r="BZ6" s="7">
        <v>11</v>
      </c>
      <c r="CA6" s="6"/>
      <c r="CB6" s="7"/>
      <c r="CC6" s="8">
        <v>1</v>
      </c>
      <c r="CD6" s="9">
        <v>2</v>
      </c>
      <c r="CE6" s="10">
        <v>3</v>
      </c>
      <c r="CF6" s="11">
        <v>4</v>
      </c>
      <c r="CG6" s="11">
        <v>5</v>
      </c>
      <c r="CH6" s="8">
        <v>6</v>
      </c>
      <c r="CI6" s="11">
        <v>7</v>
      </c>
      <c r="CJ6" s="11">
        <v>8</v>
      </c>
      <c r="CK6" s="9">
        <v>9</v>
      </c>
      <c r="CL6" s="6">
        <v>10</v>
      </c>
      <c r="CM6" s="7">
        <v>11</v>
      </c>
      <c r="CN6" s="6"/>
      <c r="CO6" s="7"/>
      <c r="CP6" s="8">
        <v>1</v>
      </c>
      <c r="CQ6" s="9">
        <v>2</v>
      </c>
      <c r="CR6" s="10">
        <v>3</v>
      </c>
      <c r="CS6" s="11">
        <v>4</v>
      </c>
      <c r="CT6" s="11">
        <v>5</v>
      </c>
      <c r="CU6" s="8">
        <v>6</v>
      </c>
      <c r="CV6" s="11">
        <v>7</v>
      </c>
      <c r="CW6" s="11">
        <v>8</v>
      </c>
      <c r="CX6" s="9">
        <v>9</v>
      </c>
      <c r="CY6" s="8">
        <v>10</v>
      </c>
      <c r="CZ6" s="12">
        <v>11</v>
      </c>
      <c r="DA6" s="6"/>
      <c r="DB6" s="7"/>
      <c r="DC6" s="8">
        <v>1</v>
      </c>
      <c r="DD6" s="9">
        <v>2</v>
      </c>
      <c r="DE6" s="10">
        <v>3</v>
      </c>
      <c r="DF6" s="11">
        <v>4</v>
      </c>
      <c r="DG6" s="11">
        <v>5</v>
      </c>
      <c r="DH6" s="8">
        <v>6</v>
      </c>
      <c r="DI6" s="11">
        <v>7</v>
      </c>
      <c r="DJ6" s="11">
        <v>8</v>
      </c>
      <c r="DK6" s="9">
        <v>9</v>
      </c>
      <c r="DL6" s="8">
        <v>10</v>
      </c>
      <c r="DM6" s="12">
        <v>11</v>
      </c>
      <c r="DN6" s="6"/>
      <c r="DO6" s="7"/>
      <c r="DP6" s="8">
        <v>1</v>
      </c>
      <c r="DQ6" s="9">
        <v>2</v>
      </c>
      <c r="DR6" s="10">
        <v>3</v>
      </c>
      <c r="DS6" s="11">
        <v>4</v>
      </c>
      <c r="DT6" s="11">
        <v>5</v>
      </c>
      <c r="DU6" s="8">
        <v>6</v>
      </c>
      <c r="DV6" s="11">
        <v>7</v>
      </c>
      <c r="DW6" s="11">
        <v>8</v>
      </c>
      <c r="DX6" s="9">
        <v>9</v>
      </c>
      <c r="DY6" s="6">
        <v>10</v>
      </c>
      <c r="DZ6" s="7">
        <v>11</v>
      </c>
      <c r="EA6" s="6"/>
      <c r="EB6" s="7"/>
      <c r="EC6" s="8">
        <v>1</v>
      </c>
      <c r="ED6" s="11">
        <v>2</v>
      </c>
      <c r="EE6" s="8">
        <v>3</v>
      </c>
      <c r="EF6" s="11">
        <v>4</v>
      </c>
      <c r="EG6" s="9">
        <v>5</v>
      </c>
      <c r="EH6" s="8">
        <v>6</v>
      </c>
      <c r="EI6" s="11">
        <v>7</v>
      </c>
      <c r="EJ6" s="11">
        <v>8</v>
      </c>
      <c r="EK6" s="9">
        <v>9</v>
      </c>
      <c r="EL6" s="6">
        <v>10</v>
      </c>
      <c r="EM6" s="7">
        <v>11</v>
      </c>
      <c r="EN6" s="6"/>
      <c r="EO6" s="7"/>
      <c r="EP6" s="8">
        <v>1</v>
      </c>
      <c r="EQ6" s="9">
        <v>2</v>
      </c>
      <c r="ER6" s="10">
        <v>3</v>
      </c>
      <c r="ES6" s="11">
        <v>4</v>
      </c>
      <c r="ET6" s="11">
        <v>5</v>
      </c>
      <c r="EU6" s="8">
        <v>6</v>
      </c>
      <c r="EV6" s="11">
        <v>7</v>
      </c>
      <c r="EW6" s="11">
        <v>8</v>
      </c>
      <c r="EX6" s="9">
        <v>9</v>
      </c>
      <c r="EY6" s="6">
        <v>10</v>
      </c>
      <c r="EZ6" s="7">
        <v>11</v>
      </c>
      <c r="FA6" s="6"/>
      <c r="FB6" s="7"/>
      <c r="FC6" s="8">
        <v>1</v>
      </c>
      <c r="FD6" s="9">
        <v>2</v>
      </c>
      <c r="FE6" s="10">
        <v>3</v>
      </c>
      <c r="FF6" s="11">
        <v>4</v>
      </c>
      <c r="FG6" s="11">
        <v>5</v>
      </c>
      <c r="FH6" s="8">
        <v>6</v>
      </c>
      <c r="FI6" s="11">
        <v>7</v>
      </c>
      <c r="FJ6" s="11">
        <v>8</v>
      </c>
      <c r="FK6" s="9">
        <v>9</v>
      </c>
      <c r="FL6" s="8">
        <v>10</v>
      </c>
      <c r="FM6" s="12">
        <v>11</v>
      </c>
      <c r="FN6" s="6"/>
      <c r="FO6" s="7"/>
      <c r="FP6" s="8">
        <v>1</v>
      </c>
      <c r="FQ6" s="9">
        <v>2</v>
      </c>
      <c r="FR6" s="10">
        <v>3</v>
      </c>
      <c r="FS6" s="11">
        <v>4</v>
      </c>
      <c r="FT6" s="11">
        <v>5</v>
      </c>
      <c r="FU6" s="8">
        <v>6</v>
      </c>
      <c r="FV6" s="11">
        <v>7</v>
      </c>
      <c r="FW6" s="11">
        <v>8</v>
      </c>
      <c r="FX6" s="9">
        <v>9</v>
      </c>
      <c r="FY6" s="8">
        <v>10</v>
      </c>
      <c r="FZ6" s="12">
        <v>11</v>
      </c>
      <c r="GA6" s="6"/>
      <c r="GB6" s="7"/>
      <c r="GC6" s="8">
        <v>1</v>
      </c>
      <c r="GD6" s="9">
        <v>2</v>
      </c>
      <c r="GE6" s="10">
        <v>3</v>
      </c>
      <c r="GF6" s="11">
        <v>4</v>
      </c>
      <c r="GG6" s="11">
        <v>5</v>
      </c>
      <c r="GH6" s="8">
        <v>6</v>
      </c>
      <c r="GI6" s="11">
        <v>7</v>
      </c>
      <c r="GJ6" s="11">
        <v>8</v>
      </c>
      <c r="GK6" s="9">
        <v>9</v>
      </c>
      <c r="GL6" s="6">
        <v>10</v>
      </c>
      <c r="GM6" s="7">
        <v>11</v>
      </c>
      <c r="GN6" s="6"/>
      <c r="GO6" s="7"/>
      <c r="GP6" s="8">
        <v>1</v>
      </c>
      <c r="GQ6" s="9">
        <v>2</v>
      </c>
      <c r="GR6" s="10">
        <v>3</v>
      </c>
      <c r="GS6" s="11">
        <v>4</v>
      </c>
      <c r="GT6" s="11">
        <v>5</v>
      </c>
      <c r="GU6" s="8">
        <v>6</v>
      </c>
      <c r="GV6" s="11">
        <v>7</v>
      </c>
      <c r="GW6" s="11">
        <v>8</v>
      </c>
      <c r="GX6" s="9">
        <v>9</v>
      </c>
      <c r="GY6" s="6">
        <v>10</v>
      </c>
      <c r="GZ6" s="7">
        <v>11</v>
      </c>
      <c r="HA6" s="6"/>
      <c r="HB6" s="7"/>
      <c r="HC6" s="8">
        <v>1</v>
      </c>
      <c r="HD6" s="9">
        <v>2</v>
      </c>
      <c r="HE6" s="10">
        <v>3</v>
      </c>
      <c r="HF6" s="11">
        <v>4</v>
      </c>
      <c r="HG6" s="11">
        <v>5</v>
      </c>
      <c r="HH6" s="8">
        <v>6</v>
      </c>
      <c r="HI6" s="11">
        <v>7</v>
      </c>
      <c r="HJ6" s="11">
        <v>8</v>
      </c>
      <c r="HK6" s="9">
        <v>9</v>
      </c>
      <c r="HL6" s="6">
        <v>10</v>
      </c>
      <c r="HM6" s="7">
        <v>11</v>
      </c>
      <c r="HN6" s="6"/>
      <c r="HO6" s="7"/>
      <c r="HP6" s="8">
        <v>1</v>
      </c>
      <c r="HQ6" s="9">
        <v>2</v>
      </c>
      <c r="HR6" s="10">
        <v>3</v>
      </c>
      <c r="HS6" s="11">
        <v>4</v>
      </c>
      <c r="HT6" s="11">
        <v>5</v>
      </c>
      <c r="HU6" s="8">
        <v>6</v>
      </c>
      <c r="HV6" s="11">
        <v>7</v>
      </c>
      <c r="HW6" s="11">
        <v>8</v>
      </c>
      <c r="HX6" s="9">
        <v>9</v>
      </c>
      <c r="HY6" s="8">
        <v>10</v>
      </c>
      <c r="HZ6" s="12">
        <v>11</v>
      </c>
      <c r="IA6" s="6"/>
      <c r="IB6" s="7"/>
      <c r="IC6" s="8">
        <v>1</v>
      </c>
      <c r="ID6" s="9">
        <v>2</v>
      </c>
      <c r="IE6" s="10">
        <v>3</v>
      </c>
      <c r="IF6" s="11">
        <v>4</v>
      </c>
      <c r="IG6" s="11">
        <v>5</v>
      </c>
      <c r="IH6" s="8">
        <v>6</v>
      </c>
      <c r="II6" s="11">
        <v>7</v>
      </c>
      <c r="IJ6" s="11">
        <v>8</v>
      </c>
      <c r="IK6" s="9">
        <v>9</v>
      </c>
      <c r="IL6" s="8">
        <v>10</v>
      </c>
      <c r="IM6" s="12">
        <v>11</v>
      </c>
    </row>
    <row r="7" spans="1:247" s="170" customFormat="1" ht="24.75" thickBot="1">
      <c r="A7" s="13" t="s">
        <v>20</v>
      </c>
      <c r="B7" s="14">
        <v>1</v>
      </c>
      <c r="C7" s="15">
        <f aca="true" t="shared" si="0" ref="C7:K7">C8+C9+C10+C12+C13+C14+C15+C16+C17</f>
        <v>91</v>
      </c>
      <c r="D7" s="16">
        <f t="shared" si="0"/>
        <v>5.4</v>
      </c>
      <c r="E7" s="15">
        <f t="shared" si="0"/>
        <v>4017.6</v>
      </c>
      <c r="F7" s="17">
        <f t="shared" si="0"/>
        <v>643.1999999999999</v>
      </c>
      <c r="G7" s="16">
        <f t="shared" si="0"/>
        <v>124.1</v>
      </c>
      <c r="H7" s="15">
        <f t="shared" si="0"/>
        <v>4017.6</v>
      </c>
      <c r="I7" s="17">
        <f t="shared" si="0"/>
        <v>0</v>
      </c>
      <c r="J7" s="17">
        <f t="shared" si="0"/>
        <v>124.1</v>
      </c>
      <c r="K7" s="18">
        <f t="shared" si="0"/>
        <v>0</v>
      </c>
      <c r="L7" s="19">
        <f>IF(C7=0,0,ROUND((E7/C7)*1000,1))</f>
        <v>44149.5</v>
      </c>
      <c r="M7" s="20">
        <f>IF(D7=0,0,ROUND((G7/D7)*1000,1))</f>
        <v>22981.5</v>
      </c>
      <c r="N7" s="13" t="s">
        <v>20</v>
      </c>
      <c r="O7" s="14">
        <v>1</v>
      </c>
      <c r="P7" s="15">
        <f aca="true" t="shared" si="1" ref="P7:X7">P8+P9+P10+P12+P13+P14+P15+P16+P17</f>
        <v>92</v>
      </c>
      <c r="Q7" s="16">
        <f t="shared" si="1"/>
        <v>4.9</v>
      </c>
      <c r="R7" s="15">
        <f t="shared" si="1"/>
        <v>4031.3</v>
      </c>
      <c r="S7" s="17">
        <f t="shared" si="1"/>
        <v>616.4</v>
      </c>
      <c r="T7" s="16">
        <f t="shared" si="1"/>
        <v>130.1</v>
      </c>
      <c r="U7" s="15">
        <f t="shared" si="1"/>
        <v>4031.3</v>
      </c>
      <c r="V7" s="17">
        <f t="shared" si="1"/>
        <v>0</v>
      </c>
      <c r="W7" s="17">
        <f t="shared" si="1"/>
        <v>130.1</v>
      </c>
      <c r="X7" s="18">
        <f t="shared" si="1"/>
        <v>0</v>
      </c>
      <c r="Y7" s="19">
        <f>IF(P7=0,0,ROUND((R7/P7)*1000,1))</f>
        <v>43818.5</v>
      </c>
      <c r="Z7" s="20">
        <f>IF(Q7=0,0,ROUND((T7/Q7)*1000,1))</f>
        <v>26551</v>
      </c>
      <c r="AA7" s="13" t="s">
        <v>21</v>
      </c>
      <c r="AB7" s="14">
        <v>1</v>
      </c>
      <c r="AC7" s="15">
        <f>AC8+AC9+AC10+AC17+AC12+AC13+AC14+AC15+AC16</f>
        <v>92</v>
      </c>
      <c r="AD7" s="16">
        <f>AD8+AD9+AD10+AD17+AD12+AD13+AD14+AD15+AD16</f>
        <v>6.1</v>
      </c>
      <c r="AE7" s="15">
        <f aca="true" t="shared" si="2" ref="AE7:AK7">AE8+AE9+AE10+AE17+AE12+AE13+AE14+AE15+AE16</f>
        <v>4170.4</v>
      </c>
      <c r="AF7" s="17">
        <f t="shared" si="2"/>
        <v>659.9000000000001</v>
      </c>
      <c r="AG7" s="16">
        <f t="shared" si="2"/>
        <v>116.1</v>
      </c>
      <c r="AH7" s="15">
        <f t="shared" si="2"/>
        <v>4170.4</v>
      </c>
      <c r="AI7" s="17">
        <f t="shared" si="2"/>
        <v>0</v>
      </c>
      <c r="AJ7" s="17">
        <f t="shared" si="2"/>
        <v>116.1</v>
      </c>
      <c r="AK7" s="18">
        <f t="shared" si="2"/>
        <v>0</v>
      </c>
      <c r="AL7" s="21">
        <f>IF(AC7=0,0,ROUND((AE7/AC7)*1000,1))</f>
        <v>45330.4</v>
      </c>
      <c r="AM7" s="20">
        <f>IF(AD7=0,0,ROUND((AG7/AD7)*1000,1))</f>
        <v>19032.8</v>
      </c>
      <c r="AN7" s="13" t="s">
        <v>20</v>
      </c>
      <c r="AO7" s="14">
        <v>1</v>
      </c>
      <c r="AP7" s="22">
        <f aca="true" t="shared" si="3" ref="AP7:AX7">AP8+AP9+AP10+AP12+AP13+AP14+AP15+AP16+AP17</f>
        <v>91.7</v>
      </c>
      <c r="AQ7" s="23">
        <f t="shared" si="3"/>
        <v>5.5</v>
      </c>
      <c r="AR7" s="15">
        <f t="shared" si="3"/>
        <v>12219.3</v>
      </c>
      <c r="AS7" s="17">
        <f t="shared" si="3"/>
        <v>1919.5</v>
      </c>
      <c r="AT7" s="16">
        <f t="shared" si="3"/>
        <v>370.3</v>
      </c>
      <c r="AU7" s="15">
        <f t="shared" si="3"/>
        <v>12219.3</v>
      </c>
      <c r="AV7" s="17">
        <f t="shared" si="3"/>
        <v>0</v>
      </c>
      <c r="AW7" s="17">
        <f t="shared" si="3"/>
        <v>370.3</v>
      </c>
      <c r="AX7" s="18">
        <f t="shared" si="3"/>
        <v>0</v>
      </c>
      <c r="AY7" s="19">
        <f>IF(AP7=0,0,ROUND((AR7/AP7)/3*1000,1))</f>
        <v>44417.7</v>
      </c>
      <c r="AZ7" s="20">
        <f>IF(AQ7=0,0,ROUND((AT7/AQ7)/3*1000,1))</f>
        <v>22442.4</v>
      </c>
      <c r="BA7" s="13" t="s">
        <v>20</v>
      </c>
      <c r="BB7" s="14">
        <v>1</v>
      </c>
      <c r="BC7" s="15">
        <f aca="true" t="shared" si="4" ref="BC7:BK7">BC8+BC9+BC10+BC12+BC13+BC14+BC15+BC16+BC17</f>
        <v>91</v>
      </c>
      <c r="BD7" s="16">
        <f t="shared" si="4"/>
        <v>6.1</v>
      </c>
      <c r="BE7" s="15">
        <f t="shared" si="4"/>
        <v>4104.200000000001</v>
      </c>
      <c r="BF7" s="17">
        <f t="shared" si="4"/>
        <v>696.6</v>
      </c>
      <c r="BG7" s="16">
        <f t="shared" si="4"/>
        <v>139.4</v>
      </c>
      <c r="BH7" s="15">
        <f t="shared" si="4"/>
        <v>4104.200000000001</v>
      </c>
      <c r="BI7" s="17">
        <f t="shared" si="4"/>
        <v>0</v>
      </c>
      <c r="BJ7" s="17">
        <f t="shared" si="4"/>
        <v>139.4</v>
      </c>
      <c r="BK7" s="18">
        <f t="shared" si="4"/>
        <v>0</v>
      </c>
      <c r="BL7" s="19">
        <f>IF(BC7=0,0,ROUND((BE7/BC7)*1000,1))</f>
        <v>45101.1</v>
      </c>
      <c r="BM7" s="20">
        <f>IF(BD7=0,0,ROUND((BG7/BD7)*1000,1))</f>
        <v>22852.5</v>
      </c>
      <c r="BN7" s="13" t="s">
        <v>20</v>
      </c>
      <c r="BO7" s="14">
        <v>1</v>
      </c>
      <c r="BP7" s="24">
        <f aca="true" t="shared" si="5" ref="BP7:BW7">BP8+BP9+BP10+BP12+BP13+BP14+BP15+BP16+BP17</f>
        <v>92</v>
      </c>
      <c r="BQ7" s="25">
        <f t="shared" si="5"/>
        <v>6</v>
      </c>
      <c r="BR7" s="15">
        <f t="shared" si="5"/>
        <v>4511.8</v>
      </c>
      <c r="BS7" s="17">
        <f t="shared" si="5"/>
        <v>682.6999999999999</v>
      </c>
      <c r="BT7" s="16">
        <f t="shared" si="5"/>
        <v>285.2</v>
      </c>
      <c r="BU7" s="15">
        <f t="shared" si="5"/>
        <v>4511.8</v>
      </c>
      <c r="BV7" s="17">
        <f t="shared" si="5"/>
        <v>0</v>
      </c>
      <c r="BW7" s="17">
        <f t="shared" si="5"/>
        <v>285.2</v>
      </c>
      <c r="BX7" s="18">
        <f>BX8+BX9+BX10+BX12+BX13+BX14+BX15+BX16+BX17</f>
        <v>0</v>
      </c>
      <c r="BY7" s="19">
        <f aca="true" t="shared" si="6" ref="BY7:BY17">IF(BP7=0,0,ROUND((BR7/BP7)*1000,1))</f>
        <v>49041.3</v>
      </c>
      <c r="BZ7" s="20">
        <f>IF(BQ7=0,0,ROUND((BT7/BQ7)*1000,1))</f>
        <v>47533.3</v>
      </c>
      <c r="CA7" s="13" t="s">
        <v>20</v>
      </c>
      <c r="CB7" s="14">
        <v>1</v>
      </c>
      <c r="CC7" s="15">
        <f aca="true" t="shared" si="7" ref="CC7:CK7">CC8+CC9+CC10+CC12+CC13+CC14+CC15+CC16+CC17</f>
        <v>88</v>
      </c>
      <c r="CD7" s="16">
        <f t="shared" si="7"/>
        <v>1.1</v>
      </c>
      <c r="CE7" s="15">
        <f>CE8+CE9+CE10+CE12+CE13+CE14+CE15+CE16+CE17</f>
        <v>10248.2</v>
      </c>
      <c r="CF7" s="17">
        <f t="shared" si="7"/>
        <v>1230.2</v>
      </c>
      <c r="CG7" s="16">
        <f t="shared" si="7"/>
        <v>15</v>
      </c>
      <c r="CH7" s="15">
        <f>CH8+CH9+CH10+CH12+CH13+CH14+CH15+CH16+CH17</f>
        <v>10248.2</v>
      </c>
      <c r="CI7" s="17">
        <f t="shared" si="7"/>
        <v>0</v>
      </c>
      <c r="CJ7" s="17">
        <f t="shared" si="7"/>
        <v>15</v>
      </c>
      <c r="CK7" s="18">
        <f t="shared" si="7"/>
        <v>0</v>
      </c>
      <c r="CL7" s="19">
        <f>IF(CC7=0,0,ROUND((CE7/CC7)*1000,1))</f>
        <v>116456.8</v>
      </c>
      <c r="CM7" s="20">
        <f>IF(CD7=0,0,ROUND((CG7/CD7)*1000,1))</f>
        <v>13636.4</v>
      </c>
      <c r="CN7" s="13" t="s">
        <v>20</v>
      </c>
      <c r="CO7" s="14">
        <v>1</v>
      </c>
      <c r="CP7" s="22">
        <f>CP8+CP9+CP10+CP12+CP13+CP14+CP15+CP16+CP17</f>
        <v>90.3</v>
      </c>
      <c r="CQ7" s="23">
        <f aca="true" t="shared" si="8" ref="CQ7:CX7">CQ8+CQ9+CQ10+CQ12+CQ13+CQ14+CQ15+CQ16+CQ17</f>
        <v>4.4</v>
      </c>
      <c r="CR7" s="15">
        <f t="shared" si="8"/>
        <v>18864.2</v>
      </c>
      <c r="CS7" s="17">
        <f t="shared" si="8"/>
        <v>2609.5</v>
      </c>
      <c r="CT7" s="16">
        <f t="shared" si="8"/>
        <v>439.6</v>
      </c>
      <c r="CU7" s="15">
        <f t="shared" si="8"/>
        <v>18864.2</v>
      </c>
      <c r="CV7" s="17">
        <f t="shared" si="8"/>
        <v>0</v>
      </c>
      <c r="CW7" s="17">
        <f t="shared" si="8"/>
        <v>439.6</v>
      </c>
      <c r="CX7" s="18">
        <f t="shared" si="8"/>
        <v>0</v>
      </c>
      <c r="CY7" s="19">
        <f>IF(CP7=0,0,ROUND((CR7/CP7)/3*1000,1))</f>
        <v>69635.3</v>
      </c>
      <c r="CZ7" s="20">
        <f>IF(CQ7=0,0,ROUND((CT7/CQ7)/3*1000,1))</f>
        <v>33303</v>
      </c>
      <c r="DA7" s="13" t="s">
        <v>20</v>
      </c>
      <c r="DB7" s="14">
        <v>1</v>
      </c>
      <c r="DC7" s="15">
        <f>DC8+DC9+DC10+DC17+DC15</f>
        <v>91</v>
      </c>
      <c r="DD7" s="15">
        <f aca="true" t="shared" si="9" ref="DD7:DK7">DD8+DD9+DD10+DD17+DD15</f>
        <v>5</v>
      </c>
      <c r="DE7" s="15">
        <f>DE8+DE9+DE10+DE17+DE15</f>
        <v>31083.500000000004</v>
      </c>
      <c r="DF7" s="15">
        <f t="shared" si="9"/>
        <v>4529.000000000001</v>
      </c>
      <c r="DG7" s="15">
        <f t="shared" si="9"/>
        <v>809.9</v>
      </c>
      <c r="DH7" s="15">
        <f t="shared" si="9"/>
        <v>31083.500000000004</v>
      </c>
      <c r="DI7" s="15">
        <f t="shared" si="9"/>
        <v>0</v>
      </c>
      <c r="DJ7" s="15">
        <f t="shared" si="9"/>
        <v>809.9</v>
      </c>
      <c r="DK7" s="15">
        <f t="shared" si="9"/>
        <v>0</v>
      </c>
      <c r="DL7" s="19">
        <f>IF(DC7=0,0,ROUND((DE7/DC7)/6*1000,1))</f>
        <v>56929.5</v>
      </c>
      <c r="DM7" s="20">
        <f>IF(DD7=0,0,ROUND((DG7/DD7)/6*1000,1))</f>
        <v>26996.7</v>
      </c>
      <c r="DN7" s="13" t="s">
        <v>20</v>
      </c>
      <c r="DO7" s="14">
        <v>1</v>
      </c>
      <c r="DP7" s="15">
        <f aca="true" t="shared" si="10" ref="DP7:DX7">DP8+DP9+DP10+DP12+DP13+DP14+DP15+DP16+DP17</f>
        <v>82</v>
      </c>
      <c r="DQ7" s="16">
        <f t="shared" si="10"/>
        <v>2</v>
      </c>
      <c r="DR7" s="15">
        <f t="shared" si="10"/>
        <v>893.7</v>
      </c>
      <c r="DS7" s="17">
        <f t="shared" si="10"/>
        <v>51.2</v>
      </c>
      <c r="DT7" s="16">
        <f t="shared" si="10"/>
        <v>29.8</v>
      </c>
      <c r="DU7" s="15">
        <f>DU8+DU9+DU10+DU12+DU13+DU14+DU15+DU16+DU17</f>
        <v>893.7</v>
      </c>
      <c r="DV7" s="17">
        <f t="shared" si="10"/>
        <v>0</v>
      </c>
      <c r="DW7" s="17">
        <f t="shared" si="10"/>
        <v>29.8</v>
      </c>
      <c r="DX7" s="18">
        <f t="shared" si="10"/>
        <v>0</v>
      </c>
      <c r="DY7" s="19">
        <f>IF(DP7=0,0,ROUND((DR7/DP7)*1000,1))</f>
        <v>10898.8</v>
      </c>
      <c r="DZ7" s="20">
        <f>IF(DQ7=0,0,ROUND((DT7/DQ7)*1000,1))</f>
        <v>14900</v>
      </c>
      <c r="EA7" s="13" t="s">
        <v>20</v>
      </c>
      <c r="EB7" s="14">
        <v>1</v>
      </c>
      <c r="EC7" s="15">
        <f aca="true" t="shared" si="11" ref="EC7:EK7">EC8+EC9+EC10+EC12+EC13+EC14+EC15+EC16+EC17</f>
        <v>83</v>
      </c>
      <c r="ED7" s="16">
        <f t="shared" si="11"/>
        <v>2.1</v>
      </c>
      <c r="EE7" s="15">
        <f t="shared" si="11"/>
        <v>1286.1000000000001</v>
      </c>
      <c r="EF7" s="17">
        <f t="shared" si="11"/>
        <v>162.5</v>
      </c>
      <c r="EG7" s="18">
        <f t="shared" si="11"/>
        <v>45.5</v>
      </c>
      <c r="EH7" s="15">
        <f t="shared" si="11"/>
        <v>1286.1000000000001</v>
      </c>
      <c r="EI7" s="17">
        <f t="shared" si="11"/>
        <v>0</v>
      </c>
      <c r="EJ7" s="17">
        <f t="shared" si="11"/>
        <v>45.5</v>
      </c>
      <c r="EK7" s="18">
        <f t="shared" si="11"/>
        <v>0</v>
      </c>
      <c r="EL7" s="19">
        <f>IF(EC7=0,0,ROUND((EE7/EC7)*1000,1))</f>
        <v>15495.2</v>
      </c>
      <c r="EM7" s="20">
        <f>IF(ED7=0,0,ROUND((EG7/ED7)*1000,1))</f>
        <v>21666.7</v>
      </c>
      <c r="EN7" s="13" t="s">
        <v>20</v>
      </c>
      <c r="EO7" s="14">
        <v>1</v>
      </c>
      <c r="EP7" s="15">
        <f aca="true" t="shared" si="12" ref="EP7:EX7">EP8+EP9+EP10+EP12+EP13+EP14+EP15+EP16+EP17</f>
        <v>95</v>
      </c>
      <c r="EQ7" s="16">
        <f t="shared" si="12"/>
        <v>5</v>
      </c>
      <c r="ER7" s="15">
        <f>ER8+ER9+ER10+ER12+ER13+ER14+ER15+ER16+ER17</f>
        <v>4337.3</v>
      </c>
      <c r="ES7" s="17">
        <f t="shared" si="12"/>
        <v>635.4999999999999</v>
      </c>
      <c r="ET7" s="16">
        <f>ET8+ET9+ET10+ET12+ET13+ET14+ET15+ET16+ET17</f>
        <v>116.5</v>
      </c>
      <c r="EU7" s="15">
        <f>EU8+EU9+EU10+EU12+EU13+EU14+EU15+EU16+EU17</f>
        <v>4337.3</v>
      </c>
      <c r="EV7" s="17">
        <f t="shared" si="12"/>
        <v>0</v>
      </c>
      <c r="EW7" s="17">
        <f t="shared" si="12"/>
        <v>116.5</v>
      </c>
      <c r="EX7" s="18">
        <f t="shared" si="12"/>
        <v>0</v>
      </c>
      <c r="EY7" s="19">
        <f>IF(EP7=0,0,ROUND((ER7/EP7)*1000,1))</f>
        <v>45655.8</v>
      </c>
      <c r="EZ7" s="20">
        <f>IF(EQ7=0,0,ROUND((ET7/EQ7)*1000,1))</f>
        <v>23300</v>
      </c>
      <c r="FA7" s="13" t="s">
        <v>20</v>
      </c>
      <c r="FB7" s="14">
        <v>1</v>
      </c>
      <c r="FC7" s="22">
        <f aca="true" t="shared" si="13" ref="FC7:FK7">FC8+FC9+FC10+FC12+FC13+FC14+FC15+FC16+FC17</f>
        <v>86.6</v>
      </c>
      <c r="FD7" s="23">
        <f t="shared" si="13"/>
        <v>3</v>
      </c>
      <c r="FE7" s="15">
        <f t="shared" si="13"/>
        <v>6517.1</v>
      </c>
      <c r="FF7" s="17">
        <f t="shared" si="13"/>
        <v>849.1999999999999</v>
      </c>
      <c r="FG7" s="16">
        <f t="shared" si="13"/>
        <v>191.8</v>
      </c>
      <c r="FH7" s="15">
        <f t="shared" si="13"/>
        <v>6517.1</v>
      </c>
      <c r="FI7" s="17">
        <f t="shared" si="13"/>
        <v>0</v>
      </c>
      <c r="FJ7" s="17">
        <f t="shared" si="13"/>
        <v>191.8</v>
      </c>
      <c r="FK7" s="18">
        <f t="shared" si="13"/>
        <v>0</v>
      </c>
      <c r="FL7" s="19">
        <f>IF(FC7=0,0,ROUND((FE7/FC7)/3*1000,1))</f>
        <v>25085.1</v>
      </c>
      <c r="FM7" s="20">
        <f>IF(FD7=0,0,ROUND((FG7/FD7)/3*1000,1))</f>
        <v>21311.1</v>
      </c>
      <c r="FN7" s="13" t="s">
        <v>20</v>
      </c>
      <c r="FO7" s="14">
        <v>1</v>
      </c>
      <c r="FP7" s="15">
        <f aca="true" t="shared" si="14" ref="FP7:FX7">FP8+FP9+FP10+FP17+FP15</f>
        <v>89.5</v>
      </c>
      <c r="FQ7" s="15">
        <f t="shared" si="14"/>
        <v>4.3</v>
      </c>
      <c r="FR7" s="15">
        <f t="shared" si="14"/>
        <v>37600.6</v>
      </c>
      <c r="FS7" s="15">
        <f t="shared" si="14"/>
        <v>5378.200000000001</v>
      </c>
      <c r="FT7" s="15">
        <f t="shared" si="14"/>
        <v>1001.6999999999999</v>
      </c>
      <c r="FU7" s="15">
        <f t="shared" si="14"/>
        <v>37600.6</v>
      </c>
      <c r="FV7" s="15">
        <f t="shared" si="14"/>
        <v>0</v>
      </c>
      <c r="FW7" s="15">
        <f t="shared" si="14"/>
        <v>1001.6999999999999</v>
      </c>
      <c r="FX7" s="15">
        <f t="shared" si="14"/>
        <v>0</v>
      </c>
      <c r="FY7" s="19">
        <f>IF(FP7=0,0,ROUND((FR7/FP7)/9*1000,1))</f>
        <v>46679.8</v>
      </c>
      <c r="FZ7" s="20">
        <f>IF(FQ7=0,0,ROUND((FT7/FQ7)/9*1000,1))</f>
        <v>25883.7</v>
      </c>
      <c r="GA7" s="13" t="s">
        <v>20</v>
      </c>
      <c r="GB7" s="14">
        <v>1</v>
      </c>
      <c r="GC7" s="15">
        <f aca="true" t="shared" si="15" ref="GC7:GK7">GC8+GC9+GC10+GC12+GC13+GC14+GC15+GC16+GC17</f>
        <v>94</v>
      </c>
      <c r="GD7" s="16">
        <f t="shared" si="15"/>
        <v>5.2</v>
      </c>
      <c r="GE7" s="15">
        <f t="shared" si="15"/>
        <v>4345.6</v>
      </c>
      <c r="GF7" s="17">
        <f t="shared" si="15"/>
        <v>721.5</v>
      </c>
      <c r="GG7" s="16">
        <f t="shared" si="15"/>
        <v>113.2</v>
      </c>
      <c r="GH7" s="15">
        <f t="shared" si="15"/>
        <v>4345.6</v>
      </c>
      <c r="GI7" s="17">
        <f t="shared" si="15"/>
        <v>0</v>
      </c>
      <c r="GJ7" s="17">
        <f t="shared" si="15"/>
        <v>113.2</v>
      </c>
      <c r="GK7" s="18">
        <f t="shared" si="15"/>
        <v>0</v>
      </c>
      <c r="GL7" s="19">
        <f>IF(GC7=0,0,ROUND((GE7/GC7)*1000,1))</f>
        <v>46229.8</v>
      </c>
      <c r="GM7" s="20">
        <f>IF(GD7=0,0,ROUND((GG7/GD7)*1000,1))</f>
        <v>21769.2</v>
      </c>
      <c r="GN7" s="13" t="s">
        <v>20</v>
      </c>
      <c r="GO7" s="14">
        <v>1</v>
      </c>
      <c r="GP7" s="15">
        <f aca="true" t="shared" si="16" ref="GP7:GX7">GP8+GP9+GP10+GP12+GP13+GP14+GP15+GP16+GP17</f>
        <v>94</v>
      </c>
      <c r="GQ7" s="16">
        <f t="shared" si="16"/>
        <v>4.5</v>
      </c>
      <c r="GR7" s="15">
        <f t="shared" si="16"/>
        <v>4832.3</v>
      </c>
      <c r="GS7" s="17">
        <f t="shared" si="16"/>
        <v>475.8</v>
      </c>
      <c r="GT7" s="16">
        <f t="shared" si="16"/>
        <v>109.3</v>
      </c>
      <c r="GU7" s="15">
        <f t="shared" si="16"/>
        <v>4832.3</v>
      </c>
      <c r="GV7" s="17">
        <f t="shared" si="16"/>
        <v>0</v>
      </c>
      <c r="GW7" s="17">
        <f t="shared" si="16"/>
        <v>109.3</v>
      </c>
      <c r="GX7" s="18">
        <f t="shared" si="16"/>
        <v>0</v>
      </c>
      <c r="GY7" s="19">
        <f>IF(GP7=0,0,ROUND((GR7/GP7)*1000,1))</f>
        <v>51407.4</v>
      </c>
      <c r="GZ7" s="20">
        <f>IF(GQ7=0,0,ROUND((GT7/GQ7)*1000,1))</f>
        <v>24288.9</v>
      </c>
      <c r="HA7" s="13" t="s">
        <v>20</v>
      </c>
      <c r="HB7" s="14">
        <v>1</v>
      </c>
      <c r="HC7" s="15">
        <f>HC8+HC9+HC10+HC12+HC13+HC14+HC15+HC16+HC17</f>
        <v>95</v>
      </c>
      <c r="HD7" s="16">
        <f aca="true" t="shared" si="17" ref="HD7:HK7">HD8+HD9+HD10+HD12+HD13+HD14+HD15+HD16+HD17</f>
        <v>5</v>
      </c>
      <c r="HE7" s="15">
        <f t="shared" si="17"/>
        <v>5439.700000000001</v>
      </c>
      <c r="HF7" s="17">
        <f t="shared" si="17"/>
        <v>565.7</v>
      </c>
      <c r="HG7" s="16">
        <f t="shared" si="17"/>
        <v>124</v>
      </c>
      <c r="HH7" s="15">
        <f t="shared" si="17"/>
        <v>5439.700000000001</v>
      </c>
      <c r="HI7" s="17">
        <f t="shared" si="17"/>
        <v>0</v>
      </c>
      <c r="HJ7" s="17">
        <f t="shared" si="17"/>
        <v>124</v>
      </c>
      <c r="HK7" s="18">
        <f t="shared" si="17"/>
        <v>0</v>
      </c>
      <c r="HL7" s="19">
        <f>IF(HC7=0,0,ROUND((HE7/HC7)*1000,1))</f>
        <v>57260</v>
      </c>
      <c r="HM7" s="20">
        <f>IF(HD7=0,0,ROUND((HG7/HD7)*1000,1))</f>
        <v>24800</v>
      </c>
      <c r="HN7" s="13" t="s">
        <v>20</v>
      </c>
      <c r="HO7" s="14">
        <v>1</v>
      </c>
      <c r="HP7" s="22">
        <f aca="true" t="shared" si="18" ref="HP7:HX7">HP8+HP9+HP10+HP12+HP13+HP14+HP15+HP16+HP17</f>
        <v>94.3</v>
      </c>
      <c r="HQ7" s="23">
        <f t="shared" si="18"/>
        <v>4.9</v>
      </c>
      <c r="HR7" s="15">
        <f t="shared" si="18"/>
        <v>14617.599999999999</v>
      </c>
      <c r="HS7" s="17">
        <f t="shared" si="18"/>
        <v>1763.0000000000002</v>
      </c>
      <c r="HT7" s="16">
        <f t="shared" si="18"/>
        <v>346.5</v>
      </c>
      <c r="HU7" s="15">
        <f t="shared" si="18"/>
        <v>14617.599999999999</v>
      </c>
      <c r="HV7" s="17">
        <f t="shared" si="18"/>
        <v>0</v>
      </c>
      <c r="HW7" s="17">
        <f t="shared" si="18"/>
        <v>346.5</v>
      </c>
      <c r="HX7" s="18">
        <f t="shared" si="18"/>
        <v>0</v>
      </c>
      <c r="HY7" s="19">
        <f>IF(HP7=0,0,ROUND((HR7/HP7)/3*1000,1))</f>
        <v>51670.6</v>
      </c>
      <c r="HZ7" s="20">
        <f>IF(HQ7=0,0,ROUND((HT7/HQ7)/3*1000,1))</f>
        <v>23571.4</v>
      </c>
      <c r="IA7" s="13" t="s">
        <v>20</v>
      </c>
      <c r="IB7" s="14">
        <v>1</v>
      </c>
      <c r="IC7" s="15">
        <f>IC8+IC9+IC10+IC12+IC13+IC14+IC15+IC16+IC17</f>
        <v>90.8</v>
      </c>
      <c r="ID7" s="18">
        <f aca="true" t="shared" si="19" ref="ID7:IK7">ID8+ID9+ID10+ID12+ID13+ID14+ID15+ID16+ID17</f>
        <v>4.4</v>
      </c>
      <c r="IE7" s="15">
        <f>IE8+IE9+IE10+IE12+IE13+IE14+IE15+IE16+IE17</f>
        <v>52218.200000000004</v>
      </c>
      <c r="IF7" s="17">
        <f t="shared" si="19"/>
        <v>7141.2</v>
      </c>
      <c r="IG7" s="16">
        <f t="shared" si="19"/>
        <v>1348.2</v>
      </c>
      <c r="IH7" s="15">
        <f t="shared" si="19"/>
        <v>52218.200000000004</v>
      </c>
      <c r="II7" s="17">
        <f t="shared" si="19"/>
        <v>0</v>
      </c>
      <c r="IJ7" s="17">
        <f t="shared" si="19"/>
        <v>1348.2</v>
      </c>
      <c r="IK7" s="18">
        <f t="shared" si="19"/>
        <v>0</v>
      </c>
      <c r="IL7" s="19">
        <f>IF(IC7=0,0,ROUND((IE7/IC7)/12*1000,1))</f>
        <v>47924.2</v>
      </c>
      <c r="IM7" s="20">
        <f>IF(ID7=0,0,ROUND((IG7/ID7)/12*1000,1))</f>
        <v>25534.1</v>
      </c>
    </row>
    <row r="8" spans="1:247" ht="24.75" customHeight="1">
      <c r="A8" s="26" t="s">
        <v>22</v>
      </c>
      <c r="B8" s="27">
        <v>2</v>
      </c>
      <c r="C8" s="28">
        <v>1</v>
      </c>
      <c r="D8" s="29"/>
      <c r="E8" s="30">
        <v>96.5</v>
      </c>
      <c r="F8" s="31">
        <v>9</v>
      </c>
      <c r="G8" s="32"/>
      <c r="H8" s="30">
        <v>96.5</v>
      </c>
      <c r="I8" s="31"/>
      <c r="J8" s="31"/>
      <c r="K8" s="33"/>
      <c r="L8" s="34">
        <f aca="true" t="shared" si="20" ref="L8:L17">IF(C8=0,0,ROUND((E8/C8)*1000,1))</f>
        <v>96500</v>
      </c>
      <c r="M8" s="34">
        <f aca="true" t="shared" si="21" ref="M8:M17">IF(D8=0,0,ROUND((G8/D8)*1000,1))</f>
        <v>0</v>
      </c>
      <c r="N8" s="26" t="s">
        <v>22</v>
      </c>
      <c r="O8" s="27">
        <v>2</v>
      </c>
      <c r="P8" s="28">
        <v>1</v>
      </c>
      <c r="Q8" s="29"/>
      <c r="R8" s="30">
        <f>96.5</f>
        <v>96.5</v>
      </c>
      <c r="S8" s="31">
        <v>9</v>
      </c>
      <c r="T8" s="32"/>
      <c r="U8" s="30">
        <v>96.5</v>
      </c>
      <c r="V8" s="31"/>
      <c r="W8" s="31"/>
      <c r="X8" s="33"/>
      <c r="Y8" s="34">
        <f aca="true" t="shared" si="22" ref="Y8:Y17">IF(P8=0,0,ROUND((R8/P8)*1000,1))</f>
        <v>96500</v>
      </c>
      <c r="Z8" s="34">
        <f aca="true" t="shared" si="23" ref="Z8:Z17">IF(Q8=0,0,ROUND((T8/Q8)*1000,1))</f>
        <v>0</v>
      </c>
      <c r="AA8" s="26" t="s">
        <v>22</v>
      </c>
      <c r="AB8" s="27">
        <v>2</v>
      </c>
      <c r="AC8" s="28">
        <v>1</v>
      </c>
      <c r="AD8" s="29"/>
      <c r="AE8" s="30">
        <f>96.5</f>
        <v>96.5</v>
      </c>
      <c r="AF8" s="31">
        <v>9</v>
      </c>
      <c r="AG8" s="32"/>
      <c r="AH8" s="30">
        <v>96.5</v>
      </c>
      <c r="AI8" s="31"/>
      <c r="AJ8" s="31"/>
      <c r="AK8" s="33"/>
      <c r="AL8" s="34">
        <f>IF(AC8=0,0,ROUND((AE8/AC8)*1000,1))</f>
        <v>96500</v>
      </c>
      <c r="AM8" s="34">
        <f aca="true" t="shared" si="24" ref="AM8:AM17">IF(AD8=0,0,ROUND((AG8/AD8)*1000,1))</f>
        <v>0</v>
      </c>
      <c r="AN8" s="26" t="s">
        <v>22</v>
      </c>
      <c r="AO8" s="27">
        <v>2</v>
      </c>
      <c r="AP8" s="35">
        <f>ROUND((C8+P8+AC8)/3,1)</f>
        <v>1</v>
      </c>
      <c r="AQ8" s="36">
        <f>ROUND((D8+Q8+AD8)/3,1)</f>
        <v>0</v>
      </c>
      <c r="AR8" s="37">
        <f>E8+R8+AE8</f>
        <v>289.5</v>
      </c>
      <c r="AS8" s="38">
        <f aca="true" t="shared" si="25" ref="AS8:AX17">F8+S8+AF8</f>
        <v>27</v>
      </c>
      <c r="AT8" s="39">
        <f t="shared" si="25"/>
        <v>0</v>
      </c>
      <c r="AU8" s="40">
        <f t="shared" si="25"/>
        <v>289.5</v>
      </c>
      <c r="AV8" s="38">
        <f t="shared" si="25"/>
        <v>0</v>
      </c>
      <c r="AW8" s="38">
        <f t="shared" si="25"/>
        <v>0</v>
      </c>
      <c r="AX8" s="41">
        <f t="shared" si="25"/>
        <v>0</v>
      </c>
      <c r="AY8" s="34">
        <f>IF(AP8=0,0,ROUND((AR8/AP8)/3*1000,1))</f>
        <v>96500</v>
      </c>
      <c r="AZ8" s="34">
        <f aca="true" t="shared" si="26" ref="AZ8:AZ17">IF(AQ8=0,0,ROUND((AT8/AQ8)/3*1000,1))</f>
        <v>0</v>
      </c>
      <c r="BA8" s="26" t="s">
        <v>22</v>
      </c>
      <c r="BB8" s="27">
        <v>2</v>
      </c>
      <c r="BC8" s="28">
        <v>1</v>
      </c>
      <c r="BD8" s="29"/>
      <c r="BE8" s="30">
        <f>126.9</f>
        <v>126.9</v>
      </c>
      <c r="BF8" s="31">
        <v>9</v>
      </c>
      <c r="BG8" s="32"/>
      <c r="BH8" s="30">
        <v>126.9</v>
      </c>
      <c r="BI8" s="31"/>
      <c r="BJ8" s="31"/>
      <c r="BK8" s="33"/>
      <c r="BL8" s="34">
        <f aca="true" t="shared" si="27" ref="BL8:BL16">IF(BC8=0,0,ROUND((BE8/BC8)*1000,1))</f>
        <v>126900</v>
      </c>
      <c r="BM8" s="34">
        <f aca="true" t="shared" si="28" ref="BM8:BM17">IF(BD8=0,0,ROUND((BG8/BD8)*1000,1))</f>
        <v>0</v>
      </c>
      <c r="BN8" s="26" t="s">
        <v>22</v>
      </c>
      <c r="BO8" s="27">
        <v>2</v>
      </c>
      <c r="BP8" s="28">
        <v>1</v>
      </c>
      <c r="BQ8" s="29"/>
      <c r="BR8" s="30">
        <f>182.2</f>
        <v>182.2</v>
      </c>
      <c r="BS8" s="31">
        <v>9</v>
      </c>
      <c r="BT8" s="32"/>
      <c r="BU8" s="30">
        <v>182.2</v>
      </c>
      <c r="BV8" s="31"/>
      <c r="BW8" s="32"/>
      <c r="BX8" s="33"/>
      <c r="BY8" s="34">
        <f t="shared" si="6"/>
        <v>182200</v>
      </c>
      <c r="BZ8" s="34">
        <f aca="true" t="shared" si="29" ref="BZ8:BZ16">IF(BQ8=0,0,ROUND((BT8/BQ8)*1000,1))</f>
        <v>0</v>
      </c>
      <c r="CA8" s="26" t="s">
        <v>22</v>
      </c>
      <c r="CB8" s="27">
        <v>2</v>
      </c>
      <c r="CC8" s="28">
        <v>1</v>
      </c>
      <c r="CD8" s="29"/>
      <c r="CE8" s="30">
        <f>182.2</f>
        <v>182.2</v>
      </c>
      <c r="CF8" s="31">
        <v>9</v>
      </c>
      <c r="CG8" s="32"/>
      <c r="CH8" s="30">
        <v>182.2</v>
      </c>
      <c r="CI8" s="31"/>
      <c r="CJ8" s="32"/>
      <c r="CK8" s="33"/>
      <c r="CL8" s="34">
        <f aca="true" t="shared" si="30" ref="CL8:CL17">IF(CC8=0,0,ROUND((CE8/CC8)*1000,1))</f>
        <v>182200</v>
      </c>
      <c r="CM8" s="34">
        <f aca="true" t="shared" si="31" ref="CM8:CM17">IF(CD8=0,0,ROUND((CG8/CD8)*1000,1))</f>
        <v>0</v>
      </c>
      <c r="CN8" s="26" t="s">
        <v>22</v>
      </c>
      <c r="CO8" s="27">
        <v>2</v>
      </c>
      <c r="CP8" s="35">
        <f>ROUND((BC8+BP8+CC8)/3,1)</f>
        <v>1</v>
      </c>
      <c r="CQ8" s="36">
        <f>ROUND((BD8+BQ8+CD8)/3,1)</f>
        <v>0</v>
      </c>
      <c r="CR8" s="37">
        <f>BE8+BR8+CE8</f>
        <v>491.3</v>
      </c>
      <c r="CS8" s="38">
        <f aca="true" t="shared" si="32" ref="CS8:CX17">BF8+BS8+CF8</f>
        <v>27</v>
      </c>
      <c r="CT8" s="39">
        <f t="shared" si="32"/>
        <v>0</v>
      </c>
      <c r="CU8" s="40">
        <f t="shared" si="32"/>
        <v>491.3</v>
      </c>
      <c r="CV8" s="38">
        <f t="shared" si="32"/>
        <v>0</v>
      </c>
      <c r="CW8" s="38">
        <f t="shared" si="32"/>
        <v>0</v>
      </c>
      <c r="CX8" s="41">
        <f t="shared" si="32"/>
        <v>0</v>
      </c>
      <c r="CY8" s="34">
        <f aca="true" t="shared" si="33" ref="CY8:CY17">IF(CP8=0,0,ROUND((CR8/CP8)/3*1000,1))</f>
        <v>163766.7</v>
      </c>
      <c r="CZ8" s="34">
        <f aca="true" t="shared" si="34" ref="CZ8:CZ17">IF(CQ8=0,0,ROUND((CT8/CQ8)/3*1000,1))</f>
        <v>0</v>
      </c>
      <c r="DA8" s="26" t="s">
        <v>22</v>
      </c>
      <c r="DB8" s="27">
        <v>2</v>
      </c>
      <c r="DC8" s="42">
        <f>ROUND((C8+P8+AC8+BC8+BP8+CC8)/6,1)</f>
        <v>1</v>
      </c>
      <c r="DD8" s="43">
        <f aca="true" t="shared" si="35" ref="DD8:DD17">ROUND((D8+Q8+AD8+BD8+BQ8+CD8)/6,1)</f>
        <v>0</v>
      </c>
      <c r="DE8" s="44">
        <f aca="true" t="shared" si="36" ref="DE8:DK17">(E8+R8+AE8+BE8+BR8+CE8)</f>
        <v>780.8</v>
      </c>
      <c r="DF8" s="45">
        <f t="shared" si="36"/>
        <v>54</v>
      </c>
      <c r="DG8" s="46">
        <f t="shared" si="36"/>
        <v>0</v>
      </c>
      <c r="DH8" s="42">
        <f t="shared" si="36"/>
        <v>780.8</v>
      </c>
      <c r="DI8" s="45">
        <f t="shared" si="36"/>
        <v>0</v>
      </c>
      <c r="DJ8" s="45">
        <f t="shared" si="36"/>
        <v>0</v>
      </c>
      <c r="DK8" s="46">
        <f t="shared" si="36"/>
        <v>0</v>
      </c>
      <c r="DL8" s="34">
        <f aca="true" t="shared" si="37" ref="DL8:DL17">IF(DC8=0,0,ROUND((DE8/DC8)/6*1000,1))</f>
        <v>130133.3</v>
      </c>
      <c r="DM8" s="34">
        <f aca="true" t="shared" si="38" ref="DM8:DM17">IF(DD8=0,0,ROUND((DG8/DD8)/6*1000,1))</f>
        <v>0</v>
      </c>
      <c r="DN8" s="26" t="s">
        <v>22</v>
      </c>
      <c r="DO8" s="27">
        <v>2</v>
      </c>
      <c r="DP8" s="28">
        <v>1</v>
      </c>
      <c r="DQ8" s="29"/>
      <c r="DR8" s="30">
        <v>255.5</v>
      </c>
      <c r="DS8" s="31">
        <v>22.2</v>
      </c>
      <c r="DT8" s="32"/>
      <c r="DU8" s="30">
        <v>255.5</v>
      </c>
      <c r="DV8" s="31"/>
      <c r="DW8" s="32"/>
      <c r="DX8" s="33"/>
      <c r="DY8" s="34">
        <f aca="true" t="shared" si="39" ref="DY8:DY17">IF(DP8=0,0,ROUND((DR8/DP8)*1000,1))</f>
        <v>255500</v>
      </c>
      <c r="DZ8" s="34">
        <f aca="true" t="shared" si="40" ref="DZ8:DZ17">IF(DQ8=0,0,ROUND((DT8/DQ8)*1000,1))</f>
        <v>0</v>
      </c>
      <c r="EA8" s="26" t="s">
        <v>22</v>
      </c>
      <c r="EB8" s="27">
        <v>2</v>
      </c>
      <c r="EC8" s="28">
        <v>1</v>
      </c>
      <c r="ED8" s="29"/>
      <c r="EE8" s="30">
        <f>43.4</f>
        <v>43.4</v>
      </c>
      <c r="EF8" s="31">
        <v>3.9</v>
      </c>
      <c r="EG8" s="33"/>
      <c r="EH8" s="30">
        <v>43.4</v>
      </c>
      <c r="EI8" s="31"/>
      <c r="EJ8" s="32"/>
      <c r="EK8" s="33"/>
      <c r="EL8" s="34">
        <f aca="true" t="shared" si="41" ref="EL8:EL17">IF(EC8=0,0,ROUND((EE8/EC8)*1000,1))</f>
        <v>43400</v>
      </c>
      <c r="EM8" s="34">
        <f aca="true" t="shared" si="42" ref="EM8:EM17">IF(ED8=0,0,ROUND((EG8/ED8)*1000,1))</f>
        <v>0</v>
      </c>
      <c r="EN8" s="26" t="s">
        <v>22</v>
      </c>
      <c r="EO8" s="27">
        <v>2</v>
      </c>
      <c r="EP8" s="28">
        <v>1</v>
      </c>
      <c r="EQ8" s="29"/>
      <c r="ER8" s="30">
        <v>161.5</v>
      </c>
      <c r="ES8" s="31">
        <v>9.3</v>
      </c>
      <c r="ET8" s="32"/>
      <c r="EU8" s="30">
        <v>161.5</v>
      </c>
      <c r="EV8" s="31"/>
      <c r="EW8" s="32"/>
      <c r="EX8" s="33"/>
      <c r="EY8" s="34">
        <f aca="true" t="shared" si="43" ref="EY8:EY17">IF(EP8=0,0,ROUND((ER8/EP8)*1000,1))</f>
        <v>161500</v>
      </c>
      <c r="EZ8" s="34">
        <f aca="true" t="shared" si="44" ref="EZ8:EZ17">IF(EQ8=0,0,ROUND((ET8/EQ8)*1000,1))</f>
        <v>0</v>
      </c>
      <c r="FA8" s="26" t="s">
        <v>22</v>
      </c>
      <c r="FB8" s="27">
        <v>2</v>
      </c>
      <c r="FC8" s="35">
        <f>ROUND((DP8+EC8+EP8)/3,1)</f>
        <v>1</v>
      </c>
      <c r="FD8" s="36">
        <f>ROUND((DQ8+ED8+EQ8)/3,1)</f>
        <v>0</v>
      </c>
      <c r="FE8" s="37">
        <f>DR8+EE8+ER8</f>
        <v>460.4</v>
      </c>
      <c r="FF8" s="38">
        <f aca="true" t="shared" si="45" ref="FF8:FK17">DS8+EF8+ES8</f>
        <v>35.4</v>
      </c>
      <c r="FG8" s="39">
        <f t="shared" si="45"/>
        <v>0</v>
      </c>
      <c r="FH8" s="40">
        <f t="shared" si="45"/>
        <v>460.4</v>
      </c>
      <c r="FI8" s="38">
        <f t="shared" si="45"/>
        <v>0</v>
      </c>
      <c r="FJ8" s="38">
        <f t="shared" si="45"/>
        <v>0</v>
      </c>
      <c r="FK8" s="41">
        <f t="shared" si="45"/>
        <v>0</v>
      </c>
      <c r="FL8" s="34">
        <f aca="true" t="shared" si="46" ref="FL8:FL17">IF(FC8=0,0,ROUND((FE8/FC8)/3*1000,1))</f>
        <v>153466.7</v>
      </c>
      <c r="FM8" s="34">
        <f aca="true" t="shared" si="47" ref="FM8:FM17">IF(FD8=0,0,ROUND((FG8/FD8)/3*1000,1))</f>
        <v>0</v>
      </c>
      <c r="FN8" s="26" t="s">
        <v>22</v>
      </c>
      <c r="FO8" s="27">
        <v>2</v>
      </c>
      <c r="FP8" s="42">
        <f>ROUND((C8+P8+AC8+BC8+BP8+CC8+DP8+EC8+EP8)/9,1)</f>
        <v>1</v>
      </c>
      <c r="FQ8" s="46">
        <f aca="true" t="shared" si="48" ref="FQ8:FQ17">ROUND((D8+Q8+AD8+BD8+BQ8+CD8+DQ8+ED8+EQ8)/9,1)</f>
        <v>0</v>
      </c>
      <c r="FR8" s="42">
        <f aca="true" t="shared" si="49" ref="FR8:FX17">E8+R8+AE8+BE8+BR8+CE8+DR8+EE8+ER8</f>
        <v>1241.2</v>
      </c>
      <c r="FS8" s="45">
        <f t="shared" si="49"/>
        <v>89.4</v>
      </c>
      <c r="FT8" s="46">
        <f t="shared" si="49"/>
        <v>0</v>
      </c>
      <c r="FU8" s="42">
        <f t="shared" si="49"/>
        <v>1241.2</v>
      </c>
      <c r="FV8" s="45">
        <f t="shared" si="49"/>
        <v>0</v>
      </c>
      <c r="FW8" s="45">
        <f t="shared" si="49"/>
        <v>0</v>
      </c>
      <c r="FX8" s="46">
        <f t="shared" si="49"/>
        <v>0</v>
      </c>
      <c r="FY8" s="47">
        <f aca="true" t="shared" si="50" ref="FY8:FY17">IF(FP8=0,0,ROUND((FR8/FP8)/9*1000,1))</f>
        <v>137911.1</v>
      </c>
      <c r="FZ8" s="47">
        <f aca="true" t="shared" si="51" ref="FZ8:FZ17">IF(FQ8=0,0,ROUND((FT8/FQ8)/9*1000,1))</f>
        <v>0</v>
      </c>
      <c r="GA8" s="26" t="s">
        <v>22</v>
      </c>
      <c r="GB8" s="27">
        <v>2</v>
      </c>
      <c r="GC8" s="28">
        <v>1</v>
      </c>
      <c r="GD8" s="29"/>
      <c r="GE8" s="30">
        <v>101.3</v>
      </c>
      <c r="GF8" s="31">
        <v>9.3</v>
      </c>
      <c r="GG8" s="32"/>
      <c r="GH8" s="30">
        <f>101.4+-0.1</f>
        <v>101.30000000000001</v>
      </c>
      <c r="GI8" s="31"/>
      <c r="GJ8" s="31"/>
      <c r="GK8" s="33"/>
      <c r="GL8" s="34">
        <f aca="true" t="shared" si="52" ref="GL8:GL17">IF(GC8=0,0,ROUND((GE8/GC8)*1000,1))</f>
        <v>101300</v>
      </c>
      <c r="GM8" s="34">
        <f aca="true" t="shared" si="53" ref="GM8:GM17">IF(GD8=0,0,ROUND((GG8/GD8)*1000,1))</f>
        <v>0</v>
      </c>
      <c r="GN8" s="26" t="s">
        <v>22</v>
      </c>
      <c r="GO8" s="27">
        <v>2</v>
      </c>
      <c r="GP8" s="28">
        <v>1</v>
      </c>
      <c r="GQ8" s="29"/>
      <c r="GR8" s="30">
        <f>96.4</f>
        <v>96.4</v>
      </c>
      <c r="GS8" s="31">
        <v>9.3</v>
      </c>
      <c r="GT8" s="32"/>
      <c r="GU8" s="30">
        <v>96.4</v>
      </c>
      <c r="GV8" s="31"/>
      <c r="GW8" s="32"/>
      <c r="GX8" s="33"/>
      <c r="GY8" s="34">
        <f aca="true" t="shared" si="54" ref="GY8:GY17">IF(GP8=0,0,ROUND((GR8/GP8)*1000,1))</f>
        <v>96400</v>
      </c>
      <c r="GZ8" s="34">
        <f aca="true" t="shared" si="55" ref="GZ8:GZ17">IF(GQ8=0,0,ROUND((GT8/GQ8)*1000,1))</f>
        <v>0</v>
      </c>
      <c r="HA8" s="26" t="s">
        <v>22</v>
      </c>
      <c r="HB8" s="27">
        <v>2</v>
      </c>
      <c r="HC8" s="28">
        <v>1</v>
      </c>
      <c r="HD8" s="29"/>
      <c r="HE8" s="30">
        <f>211.6</f>
        <v>211.6</v>
      </c>
      <c r="HF8" s="31">
        <v>9.3</v>
      </c>
      <c r="HG8" s="32"/>
      <c r="HH8" s="30">
        <v>211.6</v>
      </c>
      <c r="HI8" s="31"/>
      <c r="HJ8" s="32"/>
      <c r="HK8" s="33"/>
      <c r="HL8" s="34">
        <f aca="true" t="shared" si="56" ref="HL8:HL17">IF(HC8=0,0,ROUND((HE8/HC8)*1000,1))</f>
        <v>211600</v>
      </c>
      <c r="HM8" s="34">
        <f aca="true" t="shared" si="57" ref="HM8:HM17">IF(HD8=0,0,ROUND((HG8/HD8)*1000,1))</f>
        <v>0</v>
      </c>
      <c r="HN8" s="26" t="s">
        <v>22</v>
      </c>
      <c r="HO8" s="27">
        <v>2</v>
      </c>
      <c r="HP8" s="35">
        <f>ROUND((GC8+GP8+HC8)/3,1)</f>
        <v>1</v>
      </c>
      <c r="HQ8" s="36">
        <f>ROUND((GD8+GQ8+HD8)/3,1)</f>
        <v>0</v>
      </c>
      <c r="HR8" s="37">
        <f>GE8+GR8+HE8</f>
        <v>409.29999999999995</v>
      </c>
      <c r="HS8" s="38">
        <f aca="true" t="shared" si="58" ref="HS8:HX17">GF8+GS8+HF8</f>
        <v>27.900000000000002</v>
      </c>
      <c r="HT8" s="39">
        <f t="shared" si="58"/>
        <v>0</v>
      </c>
      <c r="HU8" s="40">
        <f t="shared" si="58"/>
        <v>409.3</v>
      </c>
      <c r="HV8" s="38">
        <f t="shared" si="58"/>
        <v>0</v>
      </c>
      <c r="HW8" s="38">
        <f t="shared" si="58"/>
        <v>0</v>
      </c>
      <c r="HX8" s="41">
        <f t="shared" si="58"/>
        <v>0</v>
      </c>
      <c r="HY8" s="34">
        <f aca="true" t="shared" si="59" ref="HY8:HY17">IF(HP8=0,0,ROUND((HR8/HP8)/3*1000,1))</f>
        <v>136433.3</v>
      </c>
      <c r="HZ8" s="34">
        <f aca="true" t="shared" si="60" ref="HZ8:HZ17">IF(HQ8=0,0,ROUND((HT8/HQ8)/3*1000,1))</f>
        <v>0</v>
      </c>
      <c r="IA8" s="26" t="s">
        <v>22</v>
      </c>
      <c r="IB8" s="27">
        <v>2</v>
      </c>
      <c r="IC8" s="42">
        <f>ROUND((C8+P8+AC8+BC8+BP8+CC8+DP8+EC8+EP8+GC8+GP8+HC8)/12,1)</f>
        <v>1</v>
      </c>
      <c r="ID8" s="46">
        <f aca="true" t="shared" si="61" ref="ID8:ID17">ROUND((D8+Q8+AD8+BD8+BQ8+CD8+DQ8+ED8+EQ8+GD8+GQ8+HD8)/12,1)</f>
        <v>0</v>
      </c>
      <c r="IE8" s="42">
        <f aca="true" t="shared" si="62" ref="IE8:IK17">E8+R8+AE8+BE8+BR8+CE8+DR8+EE8+ER8+GE8+GR8+HE8</f>
        <v>1650.5</v>
      </c>
      <c r="IF8" s="45">
        <f t="shared" si="62"/>
        <v>117.3</v>
      </c>
      <c r="IG8" s="46">
        <f t="shared" si="62"/>
        <v>0</v>
      </c>
      <c r="IH8" s="42">
        <f t="shared" si="62"/>
        <v>1650.5</v>
      </c>
      <c r="II8" s="45">
        <f t="shared" si="62"/>
        <v>0</v>
      </c>
      <c r="IJ8" s="45">
        <f t="shared" si="62"/>
        <v>0</v>
      </c>
      <c r="IK8" s="46">
        <f t="shared" si="62"/>
        <v>0</v>
      </c>
      <c r="IL8" s="34">
        <f aca="true" t="shared" si="63" ref="IL8:IL17">IF(IC8=0,0,ROUND((IE8/IC8)/12*1000,1))</f>
        <v>137541.7</v>
      </c>
      <c r="IM8" s="34">
        <f aca="true" t="shared" si="64" ref="IM8:IM17">IF(ID8=0,0,ROUND((IG8/ID8)/12*1000,1))</f>
        <v>0</v>
      </c>
    </row>
    <row r="9" spans="1:247" ht="37.5" customHeight="1">
      <c r="A9" s="48" t="s">
        <v>23</v>
      </c>
      <c r="B9" s="49">
        <v>3</v>
      </c>
      <c r="C9" s="50">
        <v>5</v>
      </c>
      <c r="D9" s="51"/>
      <c r="E9" s="52">
        <v>276.2</v>
      </c>
      <c r="F9" s="53">
        <v>40.5</v>
      </c>
      <c r="G9" s="54"/>
      <c r="H9" s="52">
        <v>276.2</v>
      </c>
      <c r="I9" s="53"/>
      <c r="J9" s="53"/>
      <c r="K9" s="55"/>
      <c r="L9" s="34">
        <f t="shared" si="20"/>
        <v>55240</v>
      </c>
      <c r="M9" s="34">
        <f t="shared" si="21"/>
        <v>0</v>
      </c>
      <c r="N9" s="48" t="s">
        <v>24</v>
      </c>
      <c r="O9" s="49">
        <v>3</v>
      </c>
      <c r="P9" s="50">
        <v>5</v>
      </c>
      <c r="Q9" s="51"/>
      <c r="R9" s="52">
        <v>323.3</v>
      </c>
      <c r="S9" s="53">
        <v>60</v>
      </c>
      <c r="T9" s="54"/>
      <c r="U9" s="52">
        <v>323.3</v>
      </c>
      <c r="V9" s="53"/>
      <c r="W9" s="53"/>
      <c r="X9" s="55"/>
      <c r="Y9" s="34">
        <f t="shared" si="22"/>
        <v>64660</v>
      </c>
      <c r="Z9" s="34">
        <f t="shared" si="23"/>
        <v>0</v>
      </c>
      <c r="AA9" s="48" t="s">
        <v>24</v>
      </c>
      <c r="AB9" s="49">
        <v>3</v>
      </c>
      <c r="AC9" s="50">
        <v>5</v>
      </c>
      <c r="AD9" s="51"/>
      <c r="AE9" s="52">
        <v>348.8</v>
      </c>
      <c r="AF9" s="53">
        <v>59.6</v>
      </c>
      <c r="AG9" s="54"/>
      <c r="AH9" s="52">
        <v>348.8</v>
      </c>
      <c r="AI9" s="53"/>
      <c r="AJ9" s="53"/>
      <c r="AK9" s="55"/>
      <c r="AL9" s="34">
        <f aca="true" t="shared" si="65" ref="AL9:AL17">IF(AC9=0,0,ROUND((AE9/AC9)*1000,1))</f>
        <v>69760</v>
      </c>
      <c r="AM9" s="34">
        <f t="shared" si="24"/>
        <v>0</v>
      </c>
      <c r="AN9" s="48" t="s">
        <v>24</v>
      </c>
      <c r="AO9" s="49">
        <v>3</v>
      </c>
      <c r="AP9" s="56">
        <f aca="true" t="shared" si="66" ref="AP9:AQ17">ROUND((C9+P9+AC9)/3,1)</f>
        <v>5</v>
      </c>
      <c r="AQ9" s="57">
        <f t="shared" si="66"/>
        <v>0</v>
      </c>
      <c r="AR9" s="58">
        <f aca="true" t="shared" si="67" ref="AR9:AR17">E9+R9+AE9</f>
        <v>948.3</v>
      </c>
      <c r="AS9" s="59">
        <f t="shared" si="25"/>
        <v>160.1</v>
      </c>
      <c r="AT9" s="60">
        <f t="shared" si="25"/>
        <v>0</v>
      </c>
      <c r="AU9" s="56">
        <f t="shared" si="25"/>
        <v>948.3</v>
      </c>
      <c r="AV9" s="59">
        <f t="shared" si="25"/>
        <v>0</v>
      </c>
      <c r="AW9" s="59">
        <f t="shared" si="25"/>
        <v>0</v>
      </c>
      <c r="AX9" s="57">
        <f t="shared" si="25"/>
        <v>0</v>
      </c>
      <c r="AY9" s="34">
        <f aca="true" t="shared" si="68" ref="AY9:AY17">IF(AP9=0,0,ROUND((AR9/AP9)/3*1000,1))</f>
        <v>63220</v>
      </c>
      <c r="AZ9" s="34">
        <f t="shared" si="26"/>
        <v>0</v>
      </c>
      <c r="BA9" s="48" t="s">
        <v>23</v>
      </c>
      <c r="BB9" s="49">
        <v>3</v>
      </c>
      <c r="BC9" s="50">
        <v>5</v>
      </c>
      <c r="BD9" s="51"/>
      <c r="BE9" s="52">
        <v>347.8</v>
      </c>
      <c r="BF9" s="53">
        <v>55</v>
      </c>
      <c r="BG9" s="54"/>
      <c r="BH9" s="52">
        <v>347.8</v>
      </c>
      <c r="BI9" s="53"/>
      <c r="BJ9" s="53"/>
      <c r="BK9" s="55"/>
      <c r="BL9" s="34">
        <f t="shared" si="27"/>
        <v>69560</v>
      </c>
      <c r="BM9" s="34">
        <f t="shared" si="28"/>
        <v>0</v>
      </c>
      <c r="BN9" s="48" t="s">
        <v>24</v>
      </c>
      <c r="BO9" s="49">
        <v>3</v>
      </c>
      <c r="BP9" s="50">
        <v>5</v>
      </c>
      <c r="BQ9" s="51"/>
      <c r="BR9" s="52">
        <v>368.2</v>
      </c>
      <c r="BS9" s="53">
        <v>67</v>
      </c>
      <c r="BT9" s="54"/>
      <c r="BU9" s="52">
        <v>368.2</v>
      </c>
      <c r="BV9" s="53"/>
      <c r="BW9" s="54"/>
      <c r="BX9" s="55"/>
      <c r="BY9" s="34">
        <f t="shared" si="6"/>
        <v>73640</v>
      </c>
      <c r="BZ9" s="34">
        <f t="shared" si="29"/>
        <v>0</v>
      </c>
      <c r="CA9" s="48" t="s">
        <v>24</v>
      </c>
      <c r="CB9" s="49">
        <v>3</v>
      </c>
      <c r="CC9" s="50">
        <v>5</v>
      </c>
      <c r="CD9" s="51"/>
      <c r="CE9" s="52">
        <v>936.1</v>
      </c>
      <c r="CF9" s="53">
        <v>101.7</v>
      </c>
      <c r="CG9" s="54"/>
      <c r="CH9" s="52">
        <v>936.1</v>
      </c>
      <c r="CI9" s="53"/>
      <c r="CJ9" s="54"/>
      <c r="CK9" s="55"/>
      <c r="CL9" s="34">
        <f t="shared" si="30"/>
        <v>187220</v>
      </c>
      <c r="CM9" s="34">
        <f t="shared" si="31"/>
        <v>0</v>
      </c>
      <c r="CN9" s="48" t="s">
        <v>24</v>
      </c>
      <c r="CO9" s="49">
        <v>3</v>
      </c>
      <c r="CP9" s="56">
        <f aca="true" t="shared" si="69" ref="CP9:CQ17">ROUND((BC9+BP9+CC9)/3,1)</f>
        <v>5</v>
      </c>
      <c r="CQ9" s="57">
        <f t="shared" si="69"/>
        <v>0</v>
      </c>
      <c r="CR9" s="58">
        <f aca="true" t="shared" si="70" ref="CR9:CR17">BE9+BR9+CE9</f>
        <v>1652.1</v>
      </c>
      <c r="CS9" s="59">
        <f t="shared" si="32"/>
        <v>223.7</v>
      </c>
      <c r="CT9" s="60">
        <f t="shared" si="32"/>
        <v>0</v>
      </c>
      <c r="CU9" s="56">
        <f t="shared" si="32"/>
        <v>1652.1</v>
      </c>
      <c r="CV9" s="59">
        <f t="shared" si="32"/>
        <v>0</v>
      </c>
      <c r="CW9" s="59">
        <f t="shared" si="32"/>
        <v>0</v>
      </c>
      <c r="CX9" s="57">
        <f t="shared" si="32"/>
        <v>0</v>
      </c>
      <c r="CY9" s="34">
        <f t="shared" si="33"/>
        <v>110140</v>
      </c>
      <c r="CZ9" s="34">
        <f t="shared" si="34"/>
        <v>0</v>
      </c>
      <c r="DA9" s="48" t="s">
        <v>24</v>
      </c>
      <c r="DB9" s="49">
        <v>3</v>
      </c>
      <c r="DC9" s="61">
        <f aca="true" t="shared" si="71" ref="DC9:DC17">ROUND((C9+P9+AC9+BC9+BP9+CC9)/6,1)</f>
        <v>5</v>
      </c>
      <c r="DD9" s="62">
        <f t="shared" si="35"/>
        <v>0</v>
      </c>
      <c r="DE9" s="63">
        <f t="shared" si="36"/>
        <v>2600.4</v>
      </c>
      <c r="DF9" s="64">
        <f t="shared" si="36"/>
        <v>383.8</v>
      </c>
      <c r="DG9" s="65">
        <f t="shared" si="36"/>
        <v>0</v>
      </c>
      <c r="DH9" s="61">
        <f t="shared" si="36"/>
        <v>2600.4</v>
      </c>
      <c r="DI9" s="64">
        <f t="shared" si="36"/>
        <v>0</v>
      </c>
      <c r="DJ9" s="64">
        <f t="shared" si="36"/>
        <v>0</v>
      </c>
      <c r="DK9" s="65">
        <f t="shared" si="36"/>
        <v>0</v>
      </c>
      <c r="DL9" s="34">
        <f t="shared" si="37"/>
        <v>86680</v>
      </c>
      <c r="DM9" s="34">
        <f t="shared" si="38"/>
        <v>0</v>
      </c>
      <c r="DN9" s="48" t="s">
        <v>24</v>
      </c>
      <c r="DO9" s="49">
        <v>3</v>
      </c>
      <c r="DP9" s="50">
        <v>5</v>
      </c>
      <c r="DQ9" s="51"/>
      <c r="DR9" s="52">
        <v>130.1</v>
      </c>
      <c r="DS9" s="53"/>
      <c r="DT9" s="54"/>
      <c r="DU9" s="52">
        <v>130.1</v>
      </c>
      <c r="DV9" s="53"/>
      <c r="DW9" s="54"/>
      <c r="DX9" s="55"/>
      <c r="DY9" s="34">
        <f t="shared" si="39"/>
        <v>26020</v>
      </c>
      <c r="DZ9" s="34">
        <f t="shared" si="40"/>
        <v>0</v>
      </c>
      <c r="EA9" s="48" t="s">
        <v>24</v>
      </c>
      <c r="EB9" s="49">
        <v>3</v>
      </c>
      <c r="EC9" s="50">
        <v>4</v>
      </c>
      <c r="ED9" s="51"/>
      <c r="EE9" s="52">
        <v>218.8</v>
      </c>
      <c r="EF9" s="53">
        <v>10.9</v>
      </c>
      <c r="EG9" s="55"/>
      <c r="EH9" s="52">
        <v>218.8</v>
      </c>
      <c r="EI9" s="53"/>
      <c r="EJ9" s="54"/>
      <c r="EK9" s="55"/>
      <c r="EL9" s="34">
        <f t="shared" si="41"/>
        <v>54700</v>
      </c>
      <c r="EM9" s="34">
        <f t="shared" si="42"/>
        <v>0</v>
      </c>
      <c r="EN9" s="48" t="s">
        <v>24</v>
      </c>
      <c r="EO9" s="49">
        <v>3</v>
      </c>
      <c r="EP9" s="50">
        <v>6</v>
      </c>
      <c r="EQ9" s="51"/>
      <c r="ER9" s="52">
        <v>356.2</v>
      </c>
      <c r="ES9" s="53">
        <v>72.6</v>
      </c>
      <c r="ET9" s="54"/>
      <c r="EU9" s="52">
        <v>356.2</v>
      </c>
      <c r="EV9" s="53"/>
      <c r="EW9" s="54"/>
      <c r="EX9" s="55"/>
      <c r="EY9" s="34">
        <f t="shared" si="43"/>
        <v>59366.7</v>
      </c>
      <c r="EZ9" s="34">
        <f t="shared" si="44"/>
        <v>0</v>
      </c>
      <c r="FA9" s="48" t="s">
        <v>24</v>
      </c>
      <c r="FB9" s="49">
        <v>3</v>
      </c>
      <c r="FC9" s="56">
        <f aca="true" t="shared" si="72" ref="FC9:FD17">ROUND((DP9+EC9+EP9)/3,1)</f>
        <v>5</v>
      </c>
      <c r="FD9" s="57">
        <f t="shared" si="72"/>
        <v>0</v>
      </c>
      <c r="FE9" s="58">
        <f aca="true" t="shared" si="73" ref="FE9:FE17">DR9+EE9+ER9</f>
        <v>705.0999999999999</v>
      </c>
      <c r="FF9" s="59">
        <f t="shared" si="45"/>
        <v>83.5</v>
      </c>
      <c r="FG9" s="60">
        <f t="shared" si="45"/>
        <v>0</v>
      </c>
      <c r="FH9" s="56">
        <f t="shared" si="45"/>
        <v>705.0999999999999</v>
      </c>
      <c r="FI9" s="59">
        <f t="shared" si="45"/>
        <v>0</v>
      </c>
      <c r="FJ9" s="59">
        <f t="shared" si="45"/>
        <v>0</v>
      </c>
      <c r="FK9" s="57">
        <f t="shared" si="45"/>
        <v>0</v>
      </c>
      <c r="FL9" s="34">
        <f t="shared" si="46"/>
        <v>47006.7</v>
      </c>
      <c r="FM9" s="34">
        <f t="shared" si="47"/>
        <v>0</v>
      </c>
      <c r="FN9" s="48" t="s">
        <v>24</v>
      </c>
      <c r="FO9" s="49">
        <v>3</v>
      </c>
      <c r="FP9" s="61">
        <f aca="true" t="shared" si="74" ref="FP9:FP17">ROUND((C9+P9+AC9+BC9+BP9+CC9+DP9+EC9+EP9)/9,1)</f>
        <v>5</v>
      </c>
      <c r="FQ9" s="65">
        <f t="shared" si="48"/>
        <v>0</v>
      </c>
      <c r="FR9" s="61">
        <f t="shared" si="49"/>
        <v>3305.5</v>
      </c>
      <c r="FS9" s="64">
        <f t="shared" si="49"/>
        <v>467.29999999999995</v>
      </c>
      <c r="FT9" s="65">
        <f t="shared" si="49"/>
        <v>0</v>
      </c>
      <c r="FU9" s="61">
        <f t="shared" si="49"/>
        <v>3305.5</v>
      </c>
      <c r="FV9" s="64">
        <f t="shared" si="49"/>
        <v>0</v>
      </c>
      <c r="FW9" s="64">
        <f t="shared" si="49"/>
        <v>0</v>
      </c>
      <c r="FX9" s="65">
        <f t="shared" si="49"/>
        <v>0</v>
      </c>
      <c r="FY9" s="34">
        <f t="shared" si="50"/>
        <v>73455.6</v>
      </c>
      <c r="FZ9" s="34">
        <f t="shared" si="51"/>
        <v>0</v>
      </c>
      <c r="GA9" s="48" t="s">
        <v>24</v>
      </c>
      <c r="GB9" s="49">
        <v>3</v>
      </c>
      <c r="GC9" s="50">
        <v>5</v>
      </c>
      <c r="GD9" s="51"/>
      <c r="GE9" s="52">
        <v>355.1</v>
      </c>
      <c r="GF9" s="53">
        <v>50.8</v>
      </c>
      <c r="GG9" s="54"/>
      <c r="GH9" s="52">
        <f>354.8+0.3</f>
        <v>355.1</v>
      </c>
      <c r="GI9" s="53"/>
      <c r="GJ9" s="53"/>
      <c r="GK9" s="55"/>
      <c r="GL9" s="34">
        <f t="shared" si="52"/>
        <v>71020</v>
      </c>
      <c r="GM9" s="34">
        <f t="shared" si="53"/>
        <v>0</v>
      </c>
      <c r="GN9" s="48" t="s">
        <v>24</v>
      </c>
      <c r="GO9" s="49">
        <v>3</v>
      </c>
      <c r="GP9" s="50">
        <v>5</v>
      </c>
      <c r="GQ9" s="51"/>
      <c r="GR9" s="52">
        <v>465.7</v>
      </c>
      <c r="GS9" s="53">
        <v>51</v>
      </c>
      <c r="GT9" s="54"/>
      <c r="GU9" s="52">
        <v>465.7</v>
      </c>
      <c r="GV9" s="53"/>
      <c r="GW9" s="54"/>
      <c r="GX9" s="55"/>
      <c r="GY9" s="34">
        <f t="shared" si="54"/>
        <v>93140</v>
      </c>
      <c r="GZ9" s="34">
        <f t="shared" si="55"/>
        <v>0</v>
      </c>
      <c r="HA9" s="48" t="s">
        <v>24</v>
      </c>
      <c r="HB9" s="49">
        <v>3</v>
      </c>
      <c r="HC9" s="50">
        <v>5</v>
      </c>
      <c r="HD9" s="51"/>
      <c r="HE9" s="52">
        <v>689.5</v>
      </c>
      <c r="HF9" s="53">
        <v>51</v>
      </c>
      <c r="HG9" s="54"/>
      <c r="HH9" s="52">
        <v>689.5</v>
      </c>
      <c r="HI9" s="53"/>
      <c r="HJ9" s="54"/>
      <c r="HK9" s="55"/>
      <c r="HL9" s="34">
        <f t="shared" si="56"/>
        <v>137900</v>
      </c>
      <c r="HM9" s="34">
        <f t="shared" si="57"/>
        <v>0</v>
      </c>
      <c r="HN9" s="48" t="s">
        <v>24</v>
      </c>
      <c r="HO9" s="49">
        <v>3</v>
      </c>
      <c r="HP9" s="56">
        <f aca="true" t="shared" si="75" ref="HP9:HQ17">ROUND((GC9+GP9+HC9)/3,1)</f>
        <v>5</v>
      </c>
      <c r="HQ9" s="57">
        <f t="shared" si="75"/>
        <v>0</v>
      </c>
      <c r="HR9" s="58">
        <f aca="true" t="shared" si="76" ref="HR9:HR17">GE9+GR9+HE9</f>
        <v>1510.3</v>
      </c>
      <c r="HS9" s="59">
        <f t="shared" si="58"/>
        <v>152.8</v>
      </c>
      <c r="HT9" s="60">
        <f t="shared" si="58"/>
        <v>0</v>
      </c>
      <c r="HU9" s="56">
        <f t="shared" si="58"/>
        <v>1510.3</v>
      </c>
      <c r="HV9" s="59">
        <f t="shared" si="58"/>
        <v>0</v>
      </c>
      <c r="HW9" s="59">
        <f t="shared" si="58"/>
        <v>0</v>
      </c>
      <c r="HX9" s="57">
        <f t="shared" si="58"/>
        <v>0</v>
      </c>
      <c r="HY9" s="34">
        <f t="shared" si="59"/>
        <v>100686.7</v>
      </c>
      <c r="HZ9" s="34">
        <f t="shared" si="60"/>
        <v>0</v>
      </c>
      <c r="IA9" s="48" t="s">
        <v>24</v>
      </c>
      <c r="IB9" s="49">
        <v>3</v>
      </c>
      <c r="IC9" s="61">
        <f aca="true" t="shared" si="77" ref="IC9:IC17">ROUND((C9+P9+AC9+BC9+BP9+CC9+DP9+EC9+EP9+GC9+GP9+HC9)/12,1)</f>
        <v>5</v>
      </c>
      <c r="ID9" s="65">
        <f t="shared" si="61"/>
        <v>0</v>
      </c>
      <c r="IE9" s="61">
        <f t="shared" si="62"/>
        <v>4815.8</v>
      </c>
      <c r="IF9" s="64">
        <f t="shared" si="62"/>
        <v>620.0999999999999</v>
      </c>
      <c r="IG9" s="65">
        <f t="shared" si="62"/>
        <v>0</v>
      </c>
      <c r="IH9" s="61">
        <f t="shared" si="62"/>
        <v>4815.8</v>
      </c>
      <c r="II9" s="64">
        <f t="shared" si="62"/>
        <v>0</v>
      </c>
      <c r="IJ9" s="64">
        <f t="shared" si="62"/>
        <v>0</v>
      </c>
      <c r="IK9" s="65">
        <f t="shared" si="62"/>
        <v>0</v>
      </c>
      <c r="IL9" s="34">
        <f t="shared" si="63"/>
        <v>80263.3</v>
      </c>
      <c r="IM9" s="34">
        <f t="shared" si="64"/>
        <v>0</v>
      </c>
    </row>
    <row r="10" spans="1:248" ht="15">
      <c r="A10" s="48" t="s">
        <v>25</v>
      </c>
      <c r="B10" s="49">
        <v>4</v>
      </c>
      <c r="C10" s="50">
        <v>69</v>
      </c>
      <c r="D10" s="51">
        <v>3.4</v>
      </c>
      <c r="E10" s="52">
        <f>3279.6</f>
        <v>3279.6</v>
      </c>
      <c r="F10" s="53">
        <v>573.3</v>
      </c>
      <c r="G10" s="54">
        <v>91.8</v>
      </c>
      <c r="H10" s="52">
        <v>3279.6</v>
      </c>
      <c r="I10" s="53"/>
      <c r="J10" s="53">
        <v>91.8</v>
      </c>
      <c r="K10" s="55"/>
      <c r="L10" s="34">
        <f t="shared" si="20"/>
        <v>47530.4</v>
      </c>
      <c r="M10" s="34">
        <f t="shared" si="21"/>
        <v>27000</v>
      </c>
      <c r="N10" s="48" t="s">
        <v>25</v>
      </c>
      <c r="O10" s="49">
        <v>4</v>
      </c>
      <c r="P10" s="50">
        <v>70</v>
      </c>
      <c r="Q10" s="51">
        <v>2.9</v>
      </c>
      <c r="R10" s="52">
        <v>3327.2</v>
      </c>
      <c r="S10" s="53">
        <v>536.6</v>
      </c>
      <c r="T10" s="54">
        <v>75.7</v>
      </c>
      <c r="U10" s="52">
        <v>3327.2</v>
      </c>
      <c r="V10" s="53"/>
      <c r="W10" s="54">
        <v>75.7</v>
      </c>
      <c r="X10" s="55"/>
      <c r="Y10" s="34">
        <f t="shared" si="22"/>
        <v>47531.4</v>
      </c>
      <c r="Z10" s="34">
        <f t="shared" si="23"/>
        <v>26103.4</v>
      </c>
      <c r="AA10" s="48" t="s">
        <v>25</v>
      </c>
      <c r="AB10" s="49">
        <v>4</v>
      </c>
      <c r="AC10" s="50">
        <v>70</v>
      </c>
      <c r="AD10" s="51">
        <v>3.6</v>
      </c>
      <c r="AE10" s="52">
        <v>3420.6</v>
      </c>
      <c r="AF10" s="53">
        <v>580.2</v>
      </c>
      <c r="AG10" s="54">
        <v>79.8</v>
      </c>
      <c r="AH10" s="52">
        <v>3420.6</v>
      </c>
      <c r="AI10" s="53"/>
      <c r="AJ10" s="54">
        <v>79.8</v>
      </c>
      <c r="AK10" s="55"/>
      <c r="AL10" s="34">
        <f t="shared" si="65"/>
        <v>48865.7</v>
      </c>
      <c r="AM10" s="34">
        <f t="shared" si="24"/>
        <v>22166.7</v>
      </c>
      <c r="AN10" s="48" t="s">
        <v>25</v>
      </c>
      <c r="AO10" s="49">
        <v>4</v>
      </c>
      <c r="AP10" s="56">
        <f t="shared" si="66"/>
        <v>69.7</v>
      </c>
      <c r="AQ10" s="57">
        <f t="shared" si="66"/>
        <v>3.3</v>
      </c>
      <c r="AR10" s="58">
        <f t="shared" si="67"/>
        <v>10027.4</v>
      </c>
      <c r="AS10" s="59">
        <f t="shared" si="25"/>
        <v>1690.1000000000001</v>
      </c>
      <c r="AT10" s="60">
        <f t="shared" si="25"/>
        <v>247.3</v>
      </c>
      <c r="AU10" s="56">
        <f t="shared" si="25"/>
        <v>10027.4</v>
      </c>
      <c r="AV10" s="59">
        <f t="shared" si="25"/>
        <v>0</v>
      </c>
      <c r="AW10" s="59">
        <f t="shared" si="25"/>
        <v>247.3</v>
      </c>
      <c r="AX10" s="57">
        <f t="shared" si="25"/>
        <v>0</v>
      </c>
      <c r="AY10" s="34">
        <f t="shared" si="68"/>
        <v>47955</v>
      </c>
      <c r="AZ10" s="34">
        <f t="shared" si="26"/>
        <v>24979.8</v>
      </c>
      <c r="BA10" s="48" t="s">
        <v>25</v>
      </c>
      <c r="BB10" s="49">
        <v>4</v>
      </c>
      <c r="BC10" s="50">
        <v>69</v>
      </c>
      <c r="BD10" s="51">
        <v>3.6</v>
      </c>
      <c r="BE10" s="52">
        <f>3299.4</f>
        <v>3299.4</v>
      </c>
      <c r="BF10" s="53">
        <v>602</v>
      </c>
      <c r="BG10" s="54">
        <v>94.5</v>
      </c>
      <c r="BH10" s="52">
        <v>3299.4</v>
      </c>
      <c r="BI10" s="53"/>
      <c r="BJ10" s="54">
        <v>94.5</v>
      </c>
      <c r="BK10" s="55"/>
      <c r="BL10" s="34">
        <f t="shared" si="27"/>
        <v>47817.4</v>
      </c>
      <c r="BM10" s="34">
        <f t="shared" si="28"/>
        <v>26250</v>
      </c>
      <c r="BN10" s="48" t="s">
        <v>25</v>
      </c>
      <c r="BO10" s="49">
        <v>4</v>
      </c>
      <c r="BP10" s="50">
        <v>70</v>
      </c>
      <c r="BQ10" s="51">
        <v>3.6</v>
      </c>
      <c r="BR10" s="52">
        <v>3619.9</v>
      </c>
      <c r="BS10" s="53">
        <v>563.4</v>
      </c>
      <c r="BT10" s="54">
        <v>218.1</v>
      </c>
      <c r="BU10" s="52">
        <v>3619.9</v>
      </c>
      <c r="BV10" s="53"/>
      <c r="BW10" s="54">
        <v>218.1</v>
      </c>
      <c r="BX10" s="55"/>
      <c r="BY10" s="34">
        <f t="shared" si="6"/>
        <v>51712.9</v>
      </c>
      <c r="BZ10" s="34">
        <f>IF(BQ10=0,0,ROUND((BT10/BQ10)*1000,1))</f>
        <v>60583.3</v>
      </c>
      <c r="CA10" s="48" t="s">
        <v>25</v>
      </c>
      <c r="CB10" s="49">
        <v>4</v>
      </c>
      <c r="CC10" s="50">
        <v>66</v>
      </c>
      <c r="CD10" s="51"/>
      <c r="CE10" s="52">
        <f>8733.2</f>
        <v>8733.2</v>
      </c>
      <c r="CF10" s="53">
        <v>1111.6</v>
      </c>
      <c r="CG10" s="54"/>
      <c r="CH10" s="52">
        <f>8733.2</f>
        <v>8733.2</v>
      </c>
      <c r="CI10" s="53"/>
      <c r="CJ10" s="54"/>
      <c r="CK10" s="55"/>
      <c r="CL10" s="34">
        <f t="shared" si="30"/>
        <v>132321.2</v>
      </c>
      <c r="CM10" s="34">
        <f t="shared" si="31"/>
        <v>0</v>
      </c>
      <c r="CN10" s="48" t="s">
        <v>25</v>
      </c>
      <c r="CO10" s="49">
        <v>4</v>
      </c>
      <c r="CP10" s="56">
        <f t="shared" si="69"/>
        <v>68.3</v>
      </c>
      <c r="CQ10" s="57">
        <f t="shared" si="69"/>
        <v>2.4</v>
      </c>
      <c r="CR10" s="58">
        <f t="shared" si="70"/>
        <v>15652.5</v>
      </c>
      <c r="CS10" s="59">
        <f t="shared" si="32"/>
        <v>2277</v>
      </c>
      <c r="CT10" s="60">
        <f t="shared" si="32"/>
        <v>312.6</v>
      </c>
      <c r="CU10" s="56">
        <f t="shared" si="32"/>
        <v>15652.5</v>
      </c>
      <c r="CV10" s="59">
        <f t="shared" si="32"/>
        <v>0</v>
      </c>
      <c r="CW10" s="59">
        <f t="shared" si="32"/>
        <v>312.6</v>
      </c>
      <c r="CX10" s="57">
        <f t="shared" si="32"/>
        <v>0</v>
      </c>
      <c r="CY10" s="34">
        <f t="shared" si="33"/>
        <v>76390.9</v>
      </c>
      <c r="CZ10" s="34">
        <f t="shared" si="34"/>
        <v>43416.7</v>
      </c>
      <c r="DA10" s="48" t="s">
        <v>25</v>
      </c>
      <c r="DB10" s="49">
        <v>4</v>
      </c>
      <c r="DC10" s="61">
        <f t="shared" si="71"/>
        <v>69</v>
      </c>
      <c r="DD10" s="62">
        <f t="shared" si="35"/>
        <v>2.9</v>
      </c>
      <c r="DE10" s="63">
        <f t="shared" si="36"/>
        <v>25679.9</v>
      </c>
      <c r="DF10" s="64">
        <f t="shared" si="36"/>
        <v>3967.1000000000004</v>
      </c>
      <c r="DG10" s="65">
        <f t="shared" si="36"/>
        <v>559.9</v>
      </c>
      <c r="DH10" s="61">
        <f t="shared" si="36"/>
        <v>25679.9</v>
      </c>
      <c r="DI10" s="64">
        <f t="shared" si="36"/>
        <v>0</v>
      </c>
      <c r="DJ10" s="64">
        <f t="shared" si="36"/>
        <v>559.9</v>
      </c>
      <c r="DK10" s="65">
        <f t="shared" si="36"/>
        <v>0</v>
      </c>
      <c r="DL10" s="34">
        <f t="shared" si="37"/>
        <v>62028.7</v>
      </c>
      <c r="DM10" s="34">
        <f t="shared" si="38"/>
        <v>32178.2</v>
      </c>
      <c r="DN10" s="48" t="s">
        <v>25</v>
      </c>
      <c r="DO10" s="49">
        <v>4</v>
      </c>
      <c r="DP10" s="50">
        <v>64</v>
      </c>
      <c r="DQ10" s="51"/>
      <c r="DR10" s="52">
        <f>193.3</f>
        <v>193.3</v>
      </c>
      <c r="DS10" s="53"/>
      <c r="DT10" s="54"/>
      <c r="DU10" s="52">
        <v>193.3</v>
      </c>
      <c r="DV10" s="53"/>
      <c r="DW10" s="54"/>
      <c r="DX10" s="55"/>
      <c r="DY10" s="34">
        <f t="shared" si="39"/>
        <v>3020.3</v>
      </c>
      <c r="DZ10" s="34">
        <f t="shared" si="40"/>
        <v>0</v>
      </c>
      <c r="EA10" s="48" t="s">
        <v>25</v>
      </c>
      <c r="EB10" s="49">
        <v>4</v>
      </c>
      <c r="EC10" s="50">
        <v>66</v>
      </c>
      <c r="ED10" s="51">
        <v>0.3</v>
      </c>
      <c r="EE10" s="167">
        <f>830.5</f>
        <v>830.5</v>
      </c>
      <c r="EF10" s="53">
        <v>132</v>
      </c>
      <c r="EG10" s="55">
        <v>6.1</v>
      </c>
      <c r="EH10" s="167">
        <f>830.5</f>
        <v>830.5</v>
      </c>
      <c r="EI10" s="53"/>
      <c r="EJ10" s="54">
        <v>6.1</v>
      </c>
      <c r="EK10" s="55"/>
      <c r="EL10" s="34">
        <f t="shared" si="41"/>
        <v>12583.3</v>
      </c>
      <c r="EM10" s="34">
        <f t="shared" si="42"/>
        <v>20333.3</v>
      </c>
      <c r="EN10" s="48" t="s">
        <v>25</v>
      </c>
      <c r="EO10" s="49">
        <v>4</v>
      </c>
      <c r="EP10" s="50">
        <v>72</v>
      </c>
      <c r="EQ10" s="51">
        <v>3.6</v>
      </c>
      <c r="ER10" s="52">
        <f>3507.8</f>
        <v>3507.8</v>
      </c>
      <c r="ES10" s="53">
        <v>537.3</v>
      </c>
      <c r="ET10" s="54">
        <v>100</v>
      </c>
      <c r="EU10" s="52">
        <f>3507.8</f>
        <v>3507.8</v>
      </c>
      <c r="EV10" s="53"/>
      <c r="EW10" s="54">
        <v>100</v>
      </c>
      <c r="EX10" s="55"/>
      <c r="EY10" s="34">
        <f t="shared" si="43"/>
        <v>48719.4</v>
      </c>
      <c r="EZ10" s="34">
        <f t="shared" si="44"/>
        <v>27777.8</v>
      </c>
      <c r="FA10" s="48" t="s">
        <v>25</v>
      </c>
      <c r="FB10" s="49">
        <v>4</v>
      </c>
      <c r="FC10" s="56">
        <f t="shared" si="72"/>
        <v>67.3</v>
      </c>
      <c r="FD10" s="57">
        <f t="shared" si="72"/>
        <v>1.3</v>
      </c>
      <c r="FE10" s="58">
        <f t="shared" si="73"/>
        <v>4531.6</v>
      </c>
      <c r="FF10" s="59">
        <f t="shared" si="45"/>
        <v>669.3</v>
      </c>
      <c r="FG10" s="60">
        <f t="shared" si="45"/>
        <v>106.1</v>
      </c>
      <c r="FH10" s="56">
        <f t="shared" si="45"/>
        <v>4531.6</v>
      </c>
      <c r="FI10" s="59">
        <f t="shared" si="45"/>
        <v>0</v>
      </c>
      <c r="FJ10" s="59">
        <f t="shared" si="45"/>
        <v>106.1</v>
      </c>
      <c r="FK10" s="57">
        <f t="shared" si="45"/>
        <v>0</v>
      </c>
      <c r="FL10" s="34">
        <f t="shared" si="46"/>
        <v>22444.8</v>
      </c>
      <c r="FM10" s="34">
        <f t="shared" si="47"/>
        <v>27205.1</v>
      </c>
      <c r="FN10" s="48" t="s">
        <v>25</v>
      </c>
      <c r="FO10" s="49">
        <v>4</v>
      </c>
      <c r="FP10" s="61">
        <f t="shared" si="74"/>
        <v>68.4</v>
      </c>
      <c r="FQ10" s="65">
        <f t="shared" si="48"/>
        <v>2.3</v>
      </c>
      <c r="FR10" s="61">
        <f t="shared" si="49"/>
        <v>30211.5</v>
      </c>
      <c r="FS10" s="64">
        <f t="shared" si="49"/>
        <v>4636.400000000001</v>
      </c>
      <c r="FT10" s="65">
        <f t="shared" si="49"/>
        <v>666</v>
      </c>
      <c r="FU10" s="61">
        <f t="shared" si="49"/>
        <v>30211.5</v>
      </c>
      <c r="FV10" s="64">
        <f t="shared" si="49"/>
        <v>0</v>
      </c>
      <c r="FW10" s="64">
        <f t="shared" si="49"/>
        <v>666</v>
      </c>
      <c r="FX10" s="65">
        <f t="shared" si="49"/>
        <v>0</v>
      </c>
      <c r="FY10" s="34">
        <f t="shared" si="50"/>
        <v>49076.5</v>
      </c>
      <c r="FZ10" s="34">
        <f t="shared" si="51"/>
        <v>32173.9</v>
      </c>
      <c r="GA10" s="48" t="s">
        <v>25</v>
      </c>
      <c r="GB10" s="49">
        <v>4</v>
      </c>
      <c r="GC10" s="50">
        <v>73</v>
      </c>
      <c r="GD10" s="51">
        <v>3.2</v>
      </c>
      <c r="GE10" s="66">
        <v>3583.7</v>
      </c>
      <c r="GF10" s="53">
        <v>633</v>
      </c>
      <c r="GG10" s="54">
        <v>92</v>
      </c>
      <c r="GH10" s="52">
        <f>3575.8+7.9</f>
        <v>3583.7000000000003</v>
      </c>
      <c r="GI10" s="53"/>
      <c r="GJ10" s="54">
        <v>92</v>
      </c>
      <c r="GK10" s="55"/>
      <c r="GL10" s="34">
        <f t="shared" si="52"/>
        <v>49091.8</v>
      </c>
      <c r="GM10" s="34">
        <f t="shared" si="53"/>
        <v>28750</v>
      </c>
      <c r="GN10" s="48" t="s">
        <v>25</v>
      </c>
      <c r="GO10" s="49">
        <v>4</v>
      </c>
      <c r="GP10" s="50">
        <v>73</v>
      </c>
      <c r="GQ10" s="51">
        <v>2.7</v>
      </c>
      <c r="GR10" s="66">
        <f>3934.3</f>
        <v>3934.3</v>
      </c>
      <c r="GS10" s="53">
        <v>384.7</v>
      </c>
      <c r="GT10" s="54">
        <v>84.6</v>
      </c>
      <c r="GU10" s="66">
        <f>3934.3</f>
        <v>3934.3</v>
      </c>
      <c r="GV10" s="53"/>
      <c r="GW10" s="54">
        <v>84.6</v>
      </c>
      <c r="GX10" s="55"/>
      <c r="GY10" s="34">
        <f t="shared" si="54"/>
        <v>53894.5</v>
      </c>
      <c r="GZ10" s="34">
        <f t="shared" si="55"/>
        <v>31333.3</v>
      </c>
      <c r="HA10" s="48" t="s">
        <v>25</v>
      </c>
      <c r="HB10" s="49">
        <v>4</v>
      </c>
      <c r="HC10" s="50">
        <v>73</v>
      </c>
      <c r="HD10" s="51">
        <v>3.2</v>
      </c>
      <c r="HE10" s="66">
        <f>4021.3</f>
        <v>4021.3</v>
      </c>
      <c r="HF10" s="53">
        <f>390+87.2</f>
        <v>477.2</v>
      </c>
      <c r="HG10" s="54">
        <v>92.2</v>
      </c>
      <c r="HH10" s="66">
        <f>4021.3</f>
        <v>4021.3</v>
      </c>
      <c r="HI10" s="53"/>
      <c r="HJ10" s="54">
        <v>92.2</v>
      </c>
      <c r="HK10" s="55"/>
      <c r="HL10" s="34">
        <f t="shared" si="56"/>
        <v>55086.3</v>
      </c>
      <c r="HM10" s="34">
        <f t="shared" si="57"/>
        <v>28812.5</v>
      </c>
      <c r="HN10" s="48" t="s">
        <v>25</v>
      </c>
      <c r="HO10" s="49">
        <v>4</v>
      </c>
      <c r="HP10" s="56">
        <f t="shared" si="75"/>
        <v>73</v>
      </c>
      <c r="HQ10" s="57">
        <f t="shared" si="75"/>
        <v>3</v>
      </c>
      <c r="HR10" s="58">
        <f t="shared" si="76"/>
        <v>11539.3</v>
      </c>
      <c r="HS10" s="59">
        <f t="shared" si="58"/>
        <v>1494.9</v>
      </c>
      <c r="HT10" s="60">
        <f t="shared" si="58"/>
        <v>268.8</v>
      </c>
      <c r="HU10" s="56">
        <f t="shared" si="58"/>
        <v>11539.3</v>
      </c>
      <c r="HV10" s="59">
        <f t="shared" si="58"/>
        <v>0</v>
      </c>
      <c r="HW10" s="59">
        <f t="shared" si="58"/>
        <v>268.8</v>
      </c>
      <c r="HX10" s="57">
        <f t="shared" si="58"/>
        <v>0</v>
      </c>
      <c r="HY10" s="34">
        <f t="shared" si="59"/>
        <v>52690.9</v>
      </c>
      <c r="HZ10" s="34">
        <f t="shared" si="60"/>
        <v>29866.7</v>
      </c>
      <c r="IA10" s="48" t="s">
        <v>25</v>
      </c>
      <c r="IB10" s="49">
        <v>4</v>
      </c>
      <c r="IC10" s="61">
        <f t="shared" si="77"/>
        <v>69.6</v>
      </c>
      <c r="ID10" s="65">
        <f t="shared" si="61"/>
        <v>2.5</v>
      </c>
      <c r="IE10" s="61">
        <f t="shared" si="62"/>
        <v>41750.8</v>
      </c>
      <c r="IF10" s="64">
        <f t="shared" si="62"/>
        <v>6131.3</v>
      </c>
      <c r="IG10" s="65">
        <f t="shared" si="62"/>
        <v>934.8000000000001</v>
      </c>
      <c r="IH10" s="61">
        <f t="shared" si="62"/>
        <v>41750.8</v>
      </c>
      <c r="II10" s="64">
        <f t="shared" si="62"/>
        <v>0</v>
      </c>
      <c r="IJ10" s="64">
        <f t="shared" si="62"/>
        <v>934.8000000000001</v>
      </c>
      <c r="IK10" s="65">
        <f t="shared" si="62"/>
        <v>0</v>
      </c>
      <c r="IL10" s="34">
        <f>IF(IC10=0,0,ROUND((IE10/IC10)/12*1000,1))</f>
        <v>49989</v>
      </c>
      <c r="IM10" s="34">
        <f t="shared" si="64"/>
        <v>31160</v>
      </c>
      <c r="IN10" s="213"/>
    </row>
    <row r="11" spans="1:247" ht="24.75">
      <c r="A11" s="67" t="s">
        <v>26</v>
      </c>
      <c r="B11" s="49">
        <v>5</v>
      </c>
      <c r="C11" s="50">
        <v>60</v>
      </c>
      <c r="D11" s="51">
        <v>0.8</v>
      </c>
      <c r="E11" s="52">
        <v>2852.6</v>
      </c>
      <c r="F11" s="53">
        <v>422.5</v>
      </c>
      <c r="G11" s="54">
        <v>18.8</v>
      </c>
      <c r="H11" s="52">
        <v>2852.6</v>
      </c>
      <c r="I11" s="53"/>
      <c r="J11" s="53">
        <v>18.8</v>
      </c>
      <c r="K11" s="55"/>
      <c r="L11" s="34">
        <f t="shared" si="20"/>
        <v>47543.3</v>
      </c>
      <c r="M11" s="34">
        <f t="shared" si="21"/>
        <v>23500</v>
      </c>
      <c r="N11" s="67" t="s">
        <v>26</v>
      </c>
      <c r="O11" s="49">
        <v>5</v>
      </c>
      <c r="P11" s="50">
        <v>61</v>
      </c>
      <c r="Q11" s="51">
        <v>0.8</v>
      </c>
      <c r="R11" s="52">
        <v>2925.7</v>
      </c>
      <c r="S11" s="53">
        <v>414.9</v>
      </c>
      <c r="T11" s="54">
        <v>18.8</v>
      </c>
      <c r="U11" s="52">
        <v>2925.7</v>
      </c>
      <c r="V11" s="53"/>
      <c r="W11" s="54">
        <v>18.8</v>
      </c>
      <c r="X11" s="55"/>
      <c r="Y11" s="34">
        <f t="shared" si="22"/>
        <v>47962.3</v>
      </c>
      <c r="Z11" s="34">
        <f t="shared" si="23"/>
        <v>23500</v>
      </c>
      <c r="AA11" s="67" t="s">
        <v>26</v>
      </c>
      <c r="AB11" s="49">
        <v>5</v>
      </c>
      <c r="AC11" s="50">
        <v>61</v>
      </c>
      <c r="AD11" s="51">
        <v>1.5</v>
      </c>
      <c r="AE11" s="52">
        <v>3011.5</v>
      </c>
      <c r="AF11" s="53">
        <v>470.1</v>
      </c>
      <c r="AG11" s="54">
        <v>22.2</v>
      </c>
      <c r="AH11" s="52">
        <v>3011.5</v>
      </c>
      <c r="AI11" s="53"/>
      <c r="AJ11" s="54">
        <v>22.2</v>
      </c>
      <c r="AK11" s="55"/>
      <c r="AL11" s="34">
        <f t="shared" si="65"/>
        <v>49368.9</v>
      </c>
      <c r="AM11" s="34">
        <f t="shared" si="24"/>
        <v>14800</v>
      </c>
      <c r="AN11" s="67" t="s">
        <v>26</v>
      </c>
      <c r="AO11" s="49">
        <v>5</v>
      </c>
      <c r="AP11" s="56">
        <f t="shared" si="66"/>
        <v>60.7</v>
      </c>
      <c r="AQ11" s="57">
        <f t="shared" si="66"/>
        <v>1</v>
      </c>
      <c r="AR11" s="58">
        <f t="shared" si="67"/>
        <v>8789.8</v>
      </c>
      <c r="AS11" s="59">
        <f t="shared" si="25"/>
        <v>1307.5</v>
      </c>
      <c r="AT11" s="60">
        <f t="shared" si="25"/>
        <v>59.8</v>
      </c>
      <c r="AU11" s="56">
        <f t="shared" si="25"/>
        <v>8789.8</v>
      </c>
      <c r="AV11" s="59">
        <f t="shared" si="25"/>
        <v>0</v>
      </c>
      <c r="AW11" s="59">
        <f t="shared" si="25"/>
        <v>59.8</v>
      </c>
      <c r="AX11" s="57">
        <f t="shared" si="25"/>
        <v>0</v>
      </c>
      <c r="AY11" s="34">
        <f t="shared" si="68"/>
        <v>48269.1</v>
      </c>
      <c r="AZ11" s="34">
        <f t="shared" si="26"/>
        <v>19933.3</v>
      </c>
      <c r="BA11" s="67" t="s">
        <v>26</v>
      </c>
      <c r="BB11" s="49">
        <v>5</v>
      </c>
      <c r="BC11" s="50">
        <v>60</v>
      </c>
      <c r="BD11" s="51">
        <v>1.5</v>
      </c>
      <c r="BE11" s="52">
        <v>2832.6</v>
      </c>
      <c r="BF11" s="53">
        <v>420.4</v>
      </c>
      <c r="BG11" s="54">
        <v>38.2</v>
      </c>
      <c r="BH11" s="52">
        <v>2832.6</v>
      </c>
      <c r="BI11" s="53"/>
      <c r="BJ11" s="54">
        <v>38.2</v>
      </c>
      <c r="BK11" s="55"/>
      <c r="BL11" s="34">
        <f t="shared" si="27"/>
        <v>47210</v>
      </c>
      <c r="BM11" s="34">
        <f t="shared" si="28"/>
        <v>25466.7</v>
      </c>
      <c r="BN11" s="67" t="s">
        <v>26</v>
      </c>
      <c r="BO11" s="49">
        <v>5</v>
      </c>
      <c r="BP11" s="50">
        <v>61</v>
      </c>
      <c r="BQ11" s="51">
        <v>1.5</v>
      </c>
      <c r="BR11" s="52">
        <f>3138.3</f>
        <v>3138.3</v>
      </c>
      <c r="BS11" s="53">
        <v>435.8</v>
      </c>
      <c r="BT11" s="54">
        <v>45.3</v>
      </c>
      <c r="BU11" s="52">
        <v>3138.3</v>
      </c>
      <c r="BV11" s="53"/>
      <c r="BW11" s="54">
        <v>45.3</v>
      </c>
      <c r="BX11" s="55"/>
      <c r="BY11" s="34">
        <f t="shared" si="6"/>
        <v>51447.5</v>
      </c>
      <c r="BZ11" s="34">
        <f>IF(BQ11=0,0,ROUND((BT11/BQ11)*1000,1))</f>
        <v>30200</v>
      </c>
      <c r="CA11" s="67" t="s">
        <v>26</v>
      </c>
      <c r="CB11" s="49">
        <v>5</v>
      </c>
      <c r="CC11" s="50">
        <v>58</v>
      </c>
      <c r="CD11" s="51"/>
      <c r="CE11" s="52">
        <v>7816.2</v>
      </c>
      <c r="CF11" s="53">
        <v>834.1</v>
      </c>
      <c r="CG11" s="54"/>
      <c r="CH11" s="52">
        <v>7816.2</v>
      </c>
      <c r="CI11" s="53"/>
      <c r="CJ11" s="54"/>
      <c r="CK11" s="55"/>
      <c r="CL11" s="34">
        <f t="shared" si="30"/>
        <v>134762.1</v>
      </c>
      <c r="CM11" s="34">
        <f t="shared" si="31"/>
        <v>0</v>
      </c>
      <c r="CN11" s="67" t="s">
        <v>26</v>
      </c>
      <c r="CO11" s="49">
        <v>5</v>
      </c>
      <c r="CP11" s="56">
        <f t="shared" si="69"/>
        <v>59.7</v>
      </c>
      <c r="CQ11" s="57">
        <f t="shared" si="69"/>
        <v>1</v>
      </c>
      <c r="CR11" s="58">
        <f t="shared" si="70"/>
        <v>13787.099999999999</v>
      </c>
      <c r="CS11" s="59">
        <f t="shared" si="32"/>
        <v>1690.3000000000002</v>
      </c>
      <c r="CT11" s="60">
        <f t="shared" si="32"/>
        <v>83.5</v>
      </c>
      <c r="CU11" s="56">
        <f t="shared" si="32"/>
        <v>13787.099999999999</v>
      </c>
      <c r="CV11" s="59">
        <f t="shared" si="32"/>
        <v>0</v>
      </c>
      <c r="CW11" s="59">
        <f t="shared" si="32"/>
        <v>83.5</v>
      </c>
      <c r="CX11" s="57">
        <f t="shared" si="32"/>
        <v>0</v>
      </c>
      <c r="CY11" s="34">
        <f t="shared" si="33"/>
        <v>76979.9</v>
      </c>
      <c r="CZ11" s="34">
        <f t="shared" si="34"/>
        <v>27833.3</v>
      </c>
      <c r="DA11" s="67" t="s">
        <v>26</v>
      </c>
      <c r="DB11" s="49">
        <v>5</v>
      </c>
      <c r="DC11" s="61">
        <f t="shared" si="71"/>
        <v>60.2</v>
      </c>
      <c r="DD11" s="62">
        <f t="shared" si="35"/>
        <v>1</v>
      </c>
      <c r="DE11" s="63">
        <f t="shared" si="36"/>
        <v>22576.9</v>
      </c>
      <c r="DF11" s="64">
        <f t="shared" si="36"/>
        <v>2997.8</v>
      </c>
      <c r="DG11" s="65">
        <f t="shared" si="36"/>
        <v>143.3</v>
      </c>
      <c r="DH11" s="61">
        <f t="shared" si="36"/>
        <v>22576.9</v>
      </c>
      <c r="DI11" s="64">
        <f t="shared" si="36"/>
        <v>0</v>
      </c>
      <c r="DJ11" s="64">
        <f t="shared" si="36"/>
        <v>143.3</v>
      </c>
      <c r="DK11" s="65">
        <f t="shared" si="36"/>
        <v>0</v>
      </c>
      <c r="DL11" s="34">
        <f t="shared" si="37"/>
        <v>62505.3</v>
      </c>
      <c r="DM11" s="34">
        <f t="shared" si="38"/>
        <v>23883.3</v>
      </c>
      <c r="DN11" s="67" t="s">
        <v>26</v>
      </c>
      <c r="DO11" s="49">
        <v>5</v>
      </c>
      <c r="DP11" s="50">
        <v>56</v>
      </c>
      <c r="DQ11" s="51"/>
      <c r="DR11" s="52">
        <v>135.4</v>
      </c>
      <c r="DS11" s="53"/>
      <c r="DT11" s="54"/>
      <c r="DU11" s="52">
        <v>135.4</v>
      </c>
      <c r="DV11" s="53"/>
      <c r="DW11" s="54"/>
      <c r="DX11" s="55"/>
      <c r="DY11" s="34">
        <f t="shared" si="39"/>
        <v>2417.9</v>
      </c>
      <c r="DZ11" s="34">
        <f t="shared" si="40"/>
        <v>0</v>
      </c>
      <c r="EA11" s="67" t="s">
        <v>26</v>
      </c>
      <c r="EB11" s="49">
        <v>5</v>
      </c>
      <c r="EC11" s="50">
        <v>58</v>
      </c>
      <c r="ED11" s="51"/>
      <c r="EE11" s="167">
        <v>748.4</v>
      </c>
      <c r="EF11" s="53">
        <v>110.5</v>
      </c>
      <c r="EG11" s="55"/>
      <c r="EH11" s="167">
        <v>748.4</v>
      </c>
      <c r="EI11" s="53"/>
      <c r="EJ11" s="54"/>
      <c r="EK11" s="55"/>
      <c r="EL11" s="34">
        <f t="shared" si="41"/>
        <v>12903.4</v>
      </c>
      <c r="EM11" s="34">
        <f t="shared" si="42"/>
        <v>0</v>
      </c>
      <c r="EN11" s="67" t="s">
        <v>26</v>
      </c>
      <c r="EO11" s="49">
        <v>5</v>
      </c>
      <c r="EP11" s="50">
        <v>61</v>
      </c>
      <c r="EQ11" s="51">
        <v>1.1</v>
      </c>
      <c r="ER11" s="52">
        <v>3086.5</v>
      </c>
      <c r="ES11" s="53">
        <v>481.2</v>
      </c>
      <c r="ET11" s="54">
        <v>32.8</v>
      </c>
      <c r="EU11" s="52">
        <v>3086.5</v>
      </c>
      <c r="EV11" s="53"/>
      <c r="EW11" s="54">
        <v>32.8</v>
      </c>
      <c r="EX11" s="55"/>
      <c r="EY11" s="34">
        <f t="shared" si="43"/>
        <v>50598.4</v>
      </c>
      <c r="EZ11" s="34">
        <f t="shared" si="44"/>
        <v>29818.2</v>
      </c>
      <c r="FA11" s="67" t="s">
        <v>26</v>
      </c>
      <c r="FB11" s="49">
        <v>5</v>
      </c>
      <c r="FC11" s="56">
        <f t="shared" si="72"/>
        <v>58.3</v>
      </c>
      <c r="FD11" s="57">
        <f t="shared" si="72"/>
        <v>0.4</v>
      </c>
      <c r="FE11" s="58">
        <f t="shared" si="73"/>
        <v>3970.3</v>
      </c>
      <c r="FF11" s="59">
        <f t="shared" si="45"/>
        <v>591.7</v>
      </c>
      <c r="FG11" s="60">
        <f t="shared" si="45"/>
        <v>32.8</v>
      </c>
      <c r="FH11" s="56">
        <f t="shared" si="45"/>
        <v>3970.3</v>
      </c>
      <c r="FI11" s="59">
        <f t="shared" si="45"/>
        <v>0</v>
      </c>
      <c r="FJ11" s="59">
        <f t="shared" si="45"/>
        <v>32.8</v>
      </c>
      <c r="FK11" s="57">
        <f t="shared" si="45"/>
        <v>0</v>
      </c>
      <c r="FL11" s="34">
        <f t="shared" si="46"/>
        <v>22700.4</v>
      </c>
      <c r="FM11" s="34">
        <f t="shared" si="47"/>
        <v>27333.3</v>
      </c>
      <c r="FN11" s="67" t="s">
        <v>26</v>
      </c>
      <c r="FO11" s="49">
        <v>5</v>
      </c>
      <c r="FP11" s="61">
        <f t="shared" si="74"/>
        <v>59.6</v>
      </c>
      <c r="FQ11" s="65">
        <f t="shared" si="48"/>
        <v>0.8</v>
      </c>
      <c r="FR11" s="61">
        <f t="shared" si="49"/>
        <v>26547.200000000004</v>
      </c>
      <c r="FS11" s="64">
        <f t="shared" si="49"/>
        <v>3589.5</v>
      </c>
      <c r="FT11" s="65">
        <f t="shared" si="49"/>
        <v>176.10000000000002</v>
      </c>
      <c r="FU11" s="61">
        <f t="shared" si="49"/>
        <v>26547.200000000004</v>
      </c>
      <c r="FV11" s="64">
        <f t="shared" si="49"/>
        <v>0</v>
      </c>
      <c r="FW11" s="64">
        <f t="shared" si="49"/>
        <v>176.10000000000002</v>
      </c>
      <c r="FX11" s="65">
        <f t="shared" si="49"/>
        <v>0</v>
      </c>
      <c r="FY11" s="34">
        <f t="shared" si="50"/>
        <v>49491.4</v>
      </c>
      <c r="FZ11" s="34">
        <f t="shared" si="51"/>
        <v>24458.3</v>
      </c>
      <c r="GA11" s="67" t="s">
        <v>26</v>
      </c>
      <c r="GB11" s="49">
        <v>5</v>
      </c>
      <c r="GC11" s="50">
        <v>62</v>
      </c>
      <c r="GD11" s="51">
        <v>0.7</v>
      </c>
      <c r="GE11" s="52">
        <v>3149.9</v>
      </c>
      <c r="GF11" s="53">
        <v>475.6</v>
      </c>
      <c r="GG11" s="54">
        <v>66.9</v>
      </c>
      <c r="GH11" s="52">
        <f>3131.9+18</f>
        <v>3149.9</v>
      </c>
      <c r="GI11" s="53"/>
      <c r="GJ11" s="54">
        <v>66.9</v>
      </c>
      <c r="GK11" s="55"/>
      <c r="GL11" s="34">
        <f t="shared" si="52"/>
        <v>50804.8</v>
      </c>
      <c r="GM11" s="34">
        <f t="shared" si="53"/>
        <v>95571.4</v>
      </c>
      <c r="GN11" s="67" t="s">
        <v>26</v>
      </c>
      <c r="GO11" s="49">
        <v>5</v>
      </c>
      <c r="GP11" s="50">
        <v>62</v>
      </c>
      <c r="GQ11" s="51">
        <v>0.1</v>
      </c>
      <c r="GR11" s="52">
        <v>3469.6</v>
      </c>
      <c r="GS11" s="53">
        <v>310.5</v>
      </c>
      <c r="GT11" s="54">
        <v>3.3</v>
      </c>
      <c r="GU11" s="52">
        <v>3469.6</v>
      </c>
      <c r="GV11" s="53"/>
      <c r="GW11" s="54">
        <v>3.3</v>
      </c>
      <c r="GX11" s="55"/>
      <c r="GY11" s="34">
        <f t="shared" si="54"/>
        <v>55961.3</v>
      </c>
      <c r="GZ11" s="34">
        <f t="shared" si="55"/>
        <v>33000</v>
      </c>
      <c r="HA11" s="67" t="s">
        <v>26</v>
      </c>
      <c r="HB11" s="49">
        <v>5</v>
      </c>
      <c r="HC11" s="50">
        <v>62</v>
      </c>
      <c r="HD11" s="51">
        <v>0.2</v>
      </c>
      <c r="HE11" s="52">
        <v>3517.1</v>
      </c>
      <c r="HF11" s="53">
        <v>312.8</v>
      </c>
      <c r="HG11" s="54">
        <v>7</v>
      </c>
      <c r="HH11" s="52">
        <v>3517.1</v>
      </c>
      <c r="HI11" s="53"/>
      <c r="HJ11" s="54">
        <v>7</v>
      </c>
      <c r="HK11" s="55"/>
      <c r="HL11" s="34">
        <f t="shared" si="56"/>
        <v>56727.4</v>
      </c>
      <c r="HM11" s="34">
        <f t="shared" si="57"/>
        <v>35000</v>
      </c>
      <c r="HN11" s="67" t="s">
        <v>26</v>
      </c>
      <c r="HO11" s="49">
        <v>5</v>
      </c>
      <c r="HP11" s="56">
        <f t="shared" si="75"/>
        <v>62</v>
      </c>
      <c r="HQ11" s="57">
        <f t="shared" si="75"/>
        <v>0.3</v>
      </c>
      <c r="HR11" s="58">
        <f t="shared" si="76"/>
        <v>10136.6</v>
      </c>
      <c r="HS11" s="59">
        <f t="shared" si="58"/>
        <v>1098.9</v>
      </c>
      <c r="HT11" s="60">
        <f t="shared" si="58"/>
        <v>77.2</v>
      </c>
      <c r="HU11" s="56">
        <f t="shared" si="58"/>
        <v>10136.6</v>
      </c>
      <c r="HV11" s="59">
        <f t="shared" si="58"/>
        <v>0</v>
      </c>
      <c r="HW11" s="59">
        <f t="shared" si="58"/>
        <v>77.2</v>
      </c>
      <c r="HX11" s="57">
        <f t="shared" si="58"/>
        <v>0</v>
      </c>
      <c r="HY11" s="34">
        <f t="shared" si="59"/>
        <v>54497.8</v>
      </c>
      <c r="HZ11" s="34">
        <f t="shared" si="60"/>
        <v>85777.8</v>
      </c>
      <c r="IA11" s="67" t="s">
        <v>26</v>
      </c>
      <c r="IB11" s="49">
        <v>5</v>
      </c>
      <c r="IC11" s="61">
        <f t="shared" si="77"/>
        <v>60.2</v>
      </c>
      <c r="ID11" s="65">
        <f t="shared" si="61"/>
        <v>0.7</v>
      </c>
      <c r="IE11" s="61">
        <f t="shared" si="62"/>
        <v>36683.8</v>
      </c>
      <c r="IF11" s="64">
        <f t="shared" si="62"/>
        <v>4688.400000000001</v>
      </c>
      <c r="IG11" s="65">
        <f t="shared" si="62"/>
        <v>253.30000000000004</v>
      </c>
      <c r="IH11" s="61">
        <f t="shared" si="62"/>
        <v>36683.8</v>
      </c>
      <c r="II11" s="64">
        <f t="shared" si="62"/>
        <v>0</v>
      </c>
      <c r="IJ11" s="64">
        <f t="shared" si="62"/>
        <v>253.30000000000004</v>
      </c>
      <c r="IK11" s="65">
        <f t="shared" si="62"/>
        <v>0</v>
      </c>
      <c r="IL11" s="34">
        <f t="shared" si="63"/>
        <v>50780.5</v>
      </c>
      <c r="IM11" s="34">
        <f t="shared" si="64"/>
        <v>30154.8</v>
      </c>
    </row>
    <row r="12" spans="1:247" ht="15">
      <c r="A12" s="68" t="s">
        <v>27</v>
      </c>
      <c r="B12" s="69">
        <v>6</v>
      </c>
      <c r="C12" s="70"/>
      <c r="D12" s="71"/>
      <c r="E12" s="72"/>
      <c r="F12" s="73"/>
      <c r="G12" s="74"/>
      <c r="H12" s="72"/>
      <c r="I12" s="73"/>
      <c r="J12" s="73"/>
      <c r="K12" s="75"/>
      <c r="L12" s="76">
        <f t="shared" si="20"/>
        <v>0</v>
      </c>
      <c r="M12" s="76">
        <f t="shared" si="21"/>
        <v>0</v>
      </c>
      <c r="N12" s="68" t="s">
        <v>27</v>
      </c>
      <c r="O12" s="69">
        <v>6</v>
      </c>
      <c r="P12" s="70"/>
      <c r="Q12" s="71"/>
      <c r="R12" s="72"/>
      <c r="S12" s="73"/>
      <c r="T12" s="74"/>
      <c r="U12" s="72"/>
      <c r="V12" s="73"/>
      <c r="W12" s="74"/>
      <c r="X12" s="75"/>
      <c r="Y12" s="76">
        <f t="shared" si="22"/>
        <v>0</v>
      </c>
      <c r="Z12" s="76">
        <f t="shared" si="23"/>
        <v>0</v>
      </c>
      <c r="AA12" s="68" t="s">
        <v>27</v>
      </c>
      <c r="AB12" s="69">
        <v>6</v>
      </c>
      <c r="AC12" s="70"/>
      <c r="AD12" s="71"/>
      <c r="AE12" s="72"/>
      <c r="AF12" s="73"/>
      <c r="AG12" s="74"/>
      <c r="AH12" s="72"/>
      <c r="AI12" s="73"/>
      <c r="AJ12" s="74"/>
      <c r="AK12" s="75"/>
      <c r="AL12" s="76">
        <f t="shared" si="65"/>
        <v>0</v>
      </c>
      <c r="AM12" s="76">
        <f t="shared" si="24"/>
        <v>0</v>
      </c>
      <c r="AN12" s="68" t="s">
        <v>27</v>
      </c>
      <c r="AO12" s="69">
        <v>6</v>
      </c>
      <c r="AP12" s="56">
        <f t="shared" si="66"/>
        <v>0</v>
      </c>
      <c r="AQ12" s="57">
        <f t="shared" si="66"/>
        <v>0</v>
      </c>
      <c r="AR12" s="77">
        <f t="shared" si="67"/>
        <v>0</v>
      </c>
      <c r="AS12" s="78">
        <f t="shared" si="25"/>
        <v>0</v>
      </c>
      <c r="AT12" s="79">
        <f t="shared" si="25"/>
        <v>0</v>
      </c>
      <c r="AU12" s="80">
        <f t="shared" si="25"/>
        <v>0</v>
      </c>
      <c r="AV12" s="78">
        <f t="shared" si="25"/>
        <v>0</v>
      </c>
      <c r="AW12" s="78">
        <f t="shared" si="25"/>
        <v>0</v>
      </c>
      <c r="AX12" s="81">
        <f t="shared" si="25"/>
        <v>0</v>
      </c>
      <c r="AY12" s="76">
        <f t="shared" si="68"/>
        <v>0</v>
      </c>
      <c r="AZ12" s="76">
        <f t="shared" si="26"/>
        <v>0</v>
      </c>
      <c r="BA12" s="68" t="s">
        <v>27</v>
      </c>
      <c r="BB12" s="69">
        <v>6</v>
      </c>
      <c r="BC12" s="70"/>
      <c r="BD12" s="71"/>
      <c r="BE12" s="72"/>
      <c r="BF12" s="73"/>
      <c r="BG12" s="74"/>
      <c r="BH12" s="72"/>
      <c r="BI12" s="73"/>
      <c r="BJ12" s="74"/>
      <c r="BK12" s="75"/>
      <c r="BL12" s="76">
        <f t="shared" si="27"/>
        <v>0</v>
      </c>
      <c r="BM12" s="76">
        <f t="shared" si="28"/>
        <v>0</v>
      </c>
      <c r="BN12" s="68" t="s">
        <v>27</v>
      </c>
      <c r="BO12" s="69">
        <v>6</v>
      </c>
      <c r="BP12" s="70"/>
      <c r="BQ12" s="71"/>
      <c r="BR12" s="72"/>
      <c r="BS12" s="73"/>
      <c r="BT12" s="74"/>
      <c r="BU12" s="72"/>
      <c r="BV12" s="73"/>
      <c r="BW12" s="74"/>
      <c r="BX12" s="75"/>
      <c r="BY12" s="76">
        <f t="shared" si="6"/>
        <v>0</v>
      </c>
      <c r="BZ12" s="76">
        <f t="shared" si="29"/>
        <v>0</v>
      </c>
      <c r="CA12" s="68" t="s">
        <v>27</v>
      </c>
      <c r="CB12" s="69">
        <v>6</v>
      </c>
      <c r="CC12" s="70"/>
      <c r="CD12" s="71"/>
      <c r="CE12" s="72"/>
      <c r="CF12" s="73"/>
      <c r="CG12" s="74"/>
      <c r="CH12" s="72"/>
      <c r="CI12" s="73"/>
      <c r="CJ12" s="74"/>
      <c r="CK12" s="75"/>
      <c r="CL12" s="76">
        <f t="shared" si="30"/>
        <v>0</v>
      </c>
      <c r="CM12" s="76">
        <f t="shared" si="31"/>
        <v>0</v>
      </c>
      <c r="CN12" s="68" t="s">
        <v>27</v>
      </c>
      <c r="CO12" s="69">
        <v>6</v>
      </c>
      <c r="CP12" s="56">
        <f t="shared" si="69"/>
        <v>0</v>
      </c>
      <c r="CQ12" s="57">
        <f t="shared" si="69"/>
        <v>0</v>
      </c>
      <c r="CR12" s="77">
        <f t="shared" si="70"/>
        <v>0</v>
      </c>
      <c r="CS12" s="78">
        <f t="shared" si="32"/>
        <v>0</v>
      </c>
      <c r="CT12" s="79">
        <f t="shared" si="32"/>
        <v>0</v>
      </c>
      <c r="CU12" s="80">
        <f t="shared" si="32"/>
        <v>0</v>
      </c>
      <c r="CV12" s="78">
        <f t="shared" si="32"/>
        <v>0</v>
      </c>
      <c r="CW12" s="78">
        <f t="shared" si="32"/>
        <v>0</v>
      </c>
      <c r="CX12" s="81">
        <f t="shared" si="32"/>
        <v>0</v>
      </c>
      <c r="CY12" s="76">
        <f t="shared" si="33"/>
        <v>0</v>
      </c>
      <c r="CZ12" s="76">
        <f t="shared" si="34"/>
        <v>0</v>
      </c>
      <c r="DA12" s="68" t="s">
        <v>27</v>
      </c>
      <c r="DB12" s="69">
        <v>6</v>
      </c>
      <c r="DC12" s="82">
        <f t="shared" si="71"/>
        <v>0</v>
      </c>
      <c r="DD12" s="83">
        <f t="shared" si="35"/>
        <v>0</v>
      </c>
      <c r="DE12" s="84">
        <f t="shared" si="36"/>
        <v>0</v>
      </c>
      <c r="DF12" s="85">
        <f t="shared" si="36"/>
        <v>0</v>
      </c>
      <c r="DG12" s="86">
        <f t="shared" si="36"/>
        <v>0</v>
      </c>
      <c r="DH12" s="82">
        <f t="shared" si="36"/>
        <v>0</v>
      </c>
      <c r="DI12" s="85">
        <f t="shared" si="36"/>
        <v>0</v>
      </c>
      <c r="DJ12" s="85">
        <f t="shared" si="36"/>
        <v>0</v>
      </c>
      <c r="DK12" s="86">
        <f t="shared" si="36"/>
        <v>0</v>
      </c>
      <c r="DL12" s="76">
        <f t="shared" si="37"/>
        <v>0</v>
      </c>
      <c r="DM12" s="76">
        <f t="shared" si="38"/>
        <v>0</v>
      </c>
      <c r="DN12" s="68" t="s">
        <v>27</v>
      </c>
      <c r="DO12" s="69">
        <v>6</v>
      </c>
      <c r="DP12" s="70"/>
      <c r="DQ12" s="71"/>
      <c r="DR12" s="72"/>
      <c r="DS12" s="73"/>
      <c r="DT12" s="74"/>
      <c r="DU12" s="72"/>
      <c r="DV12" s="73"/>
      <c r="DW12" s="74"/>
      <c r="DX12" s="75"/>
      <c r="DY12" s="76">
        <f t="shared" si="39"/>
        <v>0</v>
      </c>
      <c r="DZ12" s="76">
        <f t="shared" si="40"/>
        <v>0</v>
      </c>
      <c r="EA12" s="68" t="s">
        <v>27</v>
      </c>
      <c r="EB12" s="69">
        <v>6</v>
      </c>
      <c r="EC12" s="70"/>
      <c r="ED12" s="71"/>
      <c r="EE12" s="72"/>
      <c r="EF12" s="73"/>
      <c r="EG12" s="75"/>
      <c r="EH12" s="72"/>
      <c r="EI12" s="73"/>
      <c r="EJ12" s="74"/>
      <c r="EK12" s="75"/>
      <c r="EL12" s="76">
        <f t="shared" si="41"/>
        <v>0</v>
      </c>
      <c r="EM12" s="76">
        <f t="shared" si="42"/>
        <v>0</v>
      </c>
      <c r="EN12" s="68" t="s">
        <v>27</v>
      </c>
      <c r="EO12" s="69">
        <v>6</v>
      </c>
      <c r="EP12" s="70"/>
      <c r="EQ12" s="71"/>
      <c r="ER12" s="72"/>
      <c r="ES12" s="73"/>
      <c r="ET12" s="74"/>
      <c r="EU12" s="72"/>
      <c r="EV12" s="73"/>
      <c r="EW12" s="74"/>
      <c r="EX12" s="75"/>
      <c r="EY12" s="76">
        <f t="shared" si="43"/>
        <v>0</v>
      </c>
      <c r="EZ12" s="76">
        <f t="shared" si="44"/>
        <v>0</v>
      </c>
      <c r="FA12" s="68" t="s">
        <v>27</v>
      </c>
      <c r="FB12" s="69">
        <v>6</v>
      </c>
      <c r="FC12" s="56">
        <f t="shared" si="72"/>
        <v>0</v>
      </c>
      <c r="FD12" s="57">
        <f t="shared" si="72"/>
        <v>0</v>
      </c>
      <c r="FE12" s="77">
        <f t="shared" si="73"/>
        <v>0</v>
      </c>
      <c r="FF12" s="78">
        <f t="shared" si="45"/>
        <v>0</v>
      </c>
      <c r="FG12" s="79">
        <f t="shared" si="45"/>
        <v>0</v>
      </c>
      <c r="FH12" s="80">
        <f t="shared" si="45"/>
        <v>0</v>
      </c>
      <c r="FI12" s="78">
        <f t="shared" si="45"/>
        <v>0</v>
      </c>
      <c r="FJ12" s="78">
        <f t="shared" si="45"/>
        <v>0</v>
      </c>
      <c r="FK12" s="81">
        <f t="shared" si="45"/>
        <v>0</v>
      </c>
      <c r="FL12" s="76">
        <f t="shared" si="46"/>
        <v>0</v>
      </c>
      <c r="FM12" s="76">
        <f t="shared" si="47"/>
        <v>0</v>
      </c>
      <c r="FN12" s="68" t="s">
        <v>27</v>
      </c>
      <c r="FO12" s="69">
        <v>6</v>
      </c>
      <c r="FP12" s="61">
        <f t="shared" si="74"/>
        <v>0</v>
      </c>
      <c r="FQ12" s="65">
        <f t="shared" si="48"/>
        <v>0</v>
      </c>
      <c r="FR12" s="61">
        <f t="shared" si="49"/>
        <v>0</v>
      </c>
      <c r="FS12" s="64">
        <f t="shared" si="49"/>
        <v>0</v>
      </c>
      <c r="FT12" s="65">
        <f t="shared" si="49"/>
        <v>0</v>
      </c>
      <c r="FU12" s="61">
        <f t="shared" si="49"/>
        <v>0</v>
      </c>
      <c r="FV12" s="64">
        <f t="shared" si="49"/>
        <v>0</v>
      </c>
      <c r="FW12" s="64">
        <f t="shared" si="49"/>
        <v>0</v>
      </c>
      <c r="FX12" s="65">
        <f t="shared" si="49"/>
        <v>0</v>
      </c>
      <c r="FY12" s="76">
        <f t="shared" si="50"/>
        <v>0</v>
      </c>
      <c r="FZ12" s="76">
        <f t="shared" si="51"/>
        <v>0</v>
      </c>
      <c r="GA12" s="68" t="s">
        <v>27</v>
      </c>
      <c r="GB12" s="69">
        <v>6</v>
      </c>
      <c r="GC12" s="70"/>
      <c r="GD12" s="71"/>
      <c r="GE12" s="72"/>
      <c r="GF12" s="73"/>
      <c r="GG12" s="74"/>
      <c r="GH12" s="72"/>
      <c r="GI12" s="73"/>
      <c r="GJ12" s="74"/>
      <c r="GK12" s="75"/>
      <c r="GL12" s="76">
        <f t="shared" si="52"/>
        <v>0</v>
      </c>
      <c r="GM12" s="76">
        <f t="shared" si="53"/>
        <v>0</v>
      </c>
      <c r="GN12" s="68" t="s">
        <v>27</v>
      </c>
      <c r="GO12" s="69">
        <v>6</v>
      </c>
      <c r="GP12" s="70"/>
      <c r="GQ12" s="71"/>
      <c r="GR12" s="72"/>
      <c r="GS12" s="73"/>
      <c r="GT12" s="74"/>
      <c r="GU12" s="72"/>
      <c r="GV12" s="73"/>
      <c r="GW12" s="74"/>
      <c r="GX12" s="75"/>
      <c r="GY12" s="76">
        <f t="shared" si="54"/>
        <v>0</v>
      </c>
      <c r="GZ12" s="76">
        <f t="shared" si="55"/>
        <v>0</v>
      </c>
      <c r="HA12" s="68" t="s">
        <v>27</v>
      </c>
      <c r="HB12" s="69">
        <v>6</v>
      </c>
      <c r="HC12" s="70"/>
      <c r="HD12" s="71"/>
      <c r="HE12" s="72"/>
      <c r="HF12" s="73"/>
      <c r="HG12" s="74"/>
      <c r="HH12" s="72"/>
      <c r="HI12" s="73"/>
      <c r="HJ12" s="74"/>
      <c r="HK12" s="75"/>
      <c r="HL12" s="76">
        <f t="shared" si="56"/>
        <v>0</v>
      </c>
      <c r="HM12" s="76">
        <f t="shared" si="57"/>
        <v>0</v>
      </c>
      <c r="HN12" s="68" t="s">
        <v>27</v>
      </c>
      <c r="HO12" s="69">
        <v>6</v>
      </c>
      <c r="HP12" s="56">
        <f t="shared" si="75"/>
        <v>0</v>
      </c>
      <c r="HQ12" s="57">
        <f t="shared" si="75"/>
        <v>0</v>
      </c>
      <c r="HR12" s="77">
        <f t="shared" si="76"/>
        <v>0</v>
      </c>
      <c r="HS12" s="78">
        <f t="shared" si="58"/>
        <v>0</v>
      </c>
      <c r="HT12" s="79">
        <f t="shared" si="58"/>
        <v>0</v>
      </c>
      <c r="HU12" s="80">
        <f t="shared" si="58"/>
        <v>0</v>
      </c>
      <c r="HV12" s="78">
        <f t="shared" si="58"/>
        <v>0</v>
      </c>
      <c r="HW12" s="78">
        <f t="shared" si="58"/>
        <v>0</v>
      </c>
      <c r="HX12" s="81">
        <f t="shared" si="58"/>
        <v>0</v>
      </c>
      <c r="HY12" s="76">
        <f t="shared" si="59"/>
        <v>0</v>
      </c>
      <c r="HZ12" s="76">
        <f t="shared" si="60"/>
        <v>0</v>
      </c>
      <c r="IA12" s="68" t="s">
        <v>27</v>
      </c>
      <c r="IB12" s="69">
        <v>6</v>
      </c>
      <c r="IC12" s="61">
        <f t="shared" si="77"/>
        <v>0</v>
      </c>
      <c r="ID12" s="65">
        <f t="shared" si="61"/>
        <v>0</v>
      </c>
      <c r="IE12" s="61">
        <f t="shared" si="62"/>
        <v>0</v>
      </c>
      <c r="IF12" s="64">
        <f t="shared" si="62"/>
        <v>0</v>
      </c>
      <c r="IG12" s="65">
        <f t="shared" si="62"/>
        <v>0</v>
      </c>
      <c r="IH12" s="61">
        <f t="shared" si="62"/>
        <v>0</v>
      </c>
      <c r="II12" s="64">
        <f t="shared" si="62"/>
        <v>0</v>
      </c>
      <c r="IJ12" s="64">
        <f t="shared" si="62"/>
        <v>0</v>
      </c>
      <c r="IK12" s="65">
        <f t="shared" si="62"/>
        <v>0</v>
      </c>
      <c r="IL12" s="76">
        <f t="shared" si="63"/>
        <v>0</v>
      </c>
      <c r="IM12" s="76">
        <f t="shared" si="64"/>
        <v>0</v>
      </c>
    </row>
    <row r="13" spans="1:247" ht="15">
      <c r="A13" s="68" t="s">
        <v>28</v>
      </c>
      <c r="B13" s="69">
        <v>7</v>
      </c>
      <c r="C13" s="70"/>
      <c r="D13" s="71"/>
      <c r="E13" s="72"/>
      <c r="F13" s="73"/>
      <c r="G13" s="74"/>
      <c r="H13" s="72"/>
      <c r="I13" s="73"/>
      <c r="J13" s="73"/>
      <c r="K13" s="75"/>
      <c r="L13" s="76">
        <f t="shared" si="20"/>
        <v>0</v>
      </c>
      <c r="M13" s="76">
        <f t="shared" si="21"/>
        <v>0</v>
      </c>
      <c r="N13" s="68" t="s">
        <v>28</v>
      </c>
      <c r="O13" s="69">
        <v>7</v>
      </c>
      <c r="P13" s="70"/>
      <c r="Q13" s="71"/>
      <c r="R13" s="72"/>
      <c r="S13" s="73"/>
      <c r="T13" s="74"/>
      <c r="U13" s="72"/>
      <c r="V13" s="73"/>
      <c r="W13" s="74"/>
      <c r="X13" s="75"/>
      <c r="Y13" s="76">
        <f t="shared" si="22"/>
        <v>0</v>
      </c>
      <c r="Z13" s="76">
        <f t="shared" si="23"/>
        <v>0</v>
      </c>
      <c r="AA13" s="68" t="s">
        <v>28</v>
      </c>
      <c r="AB13" s="69">
        <v>7</v>
      </c>
      <c r="AC13" s="70"/>
      <c r="AD13" s="71"/>
      <c r="AE13" s="72"/>
      <c r="AF13" s="73"/>
      <c r="AG13" s="74"/>
      <c r="AH13" s="72"/>
      <c r="AI13" s="73"/>
      <c r="AJ13" s="74"/>
      <c r="AK13" s="75"/>
      <c r="AL13" s="76">
        <f t="shared" si="65"/>
        <v>0</v>
      </c>
      <c r="AM13" s="76">
        <f t="shared" si="24"/>
        <v>0</v>
      </c>
      <c r="AN13" s="68" t="s">
        <v>28</v>
      </c>
      <c r="AO13" s="69">
        <v>7</v>
      </c>
      <c r="AP13" s="56">
        <f t="shared" si="66"/>
        <v>0</v>
      </c>
      <c r="AQ13" s="57">
        <f t="shared" si="66"/>
        <v>0</v>
      </c>
      <c r="AR13" s="77">
        <f t="shared" si="67"/>
        <v>0</v>
      </c>
      <c r="AS13" s="78">
        <f t="shared" si="25"/>
        <v>0</v>
      </c>
      <c r="AT13" s="79">
        <f t="shared" si="25"/>
        <v>0</v>
      </c>
      <c r="AU13" s="80">
        <f t="shared" si="25"/>
        <v>0</v>
      </c>
      <c r="AV13" s="78">
        <f t="shared" si="25"/>
        <v>0</v>
      </c>
      <c r="AW13" s="78">
        <f t="shared" si="25"/>
        <v>0</v>
      </c>
      <c r="AX13" s="81">
        <f t="shared" si="25"/>
        <v>0</v>
      </c>
      <c r="AY13" s="76">
        <f t="shared" si="68"/>
        <v>0</v>
      </c>
      <c r="AZ13" s="76">
        <f t="shared" si="26"/>
        <v>0</v>
      </c>
      <c r="BA13" s="68" t="s">
        <v>28</v>
      </c>
      <c r="BB13" s="69">
        <v>7</v>
      </c>
      <c r="BC13" s="70"/>
      <c r="BD13" s="71"/>
      <c r="BE13" s="72"/>
      <c r="BF13" s="73"/>
      <c r="BG13" s="74"/>
      <c r="BH13" s="72"/>
      <c r="BI13" s="73"/>
      <c r="BJ13" s="74"/>
      <c r="BK13" s="75"/>
      <c r="BL13" s="76">
        <f t="shared" si="27"/>
        <v>0</v>
      </c>
      <c r="BM13" s="76">
        <f t="shared" si="28"/>
        <v>0</v>
      </c>
      <c r="BN13" s="68" t="s">
        <v>28</v>
      </c>
      <c r="BO13" s="69">
        <v>7</v>
      </c>
      <c r="BP13" s="70"/>
      <c r="BQ13" s="71"/>
      <c r="BR13" s="72"/>
      <c r="BS13" s="73"/>
      <c r="BT13" s="74"/>
      <c r="BU13" s="72"/>
      <c r="BV13" s="73"/>
      <c r="BW13" s="74"/>
      <c r="BX13" s="75"/>
      <c r="BY13" s="76">
        <f t="shared" si="6"/>
        <v>0</v>
      </c>
      <c r="BZ13" s="76">
        <f t="shared" si="29"/>
        <v>0</v>
      </c>
      <c r="CA13" s="68" t="s">
        <v>28</v>
      </c>
      <c r="CB13" s="69">
        <v>7</v>
      </c>
      <c r="CC13" s="70"/>
      <c r="CD13" s="71"/>
      <c r="CE13" s="72"/>
      <c r="CF13" s="73"/>
      <c r="CG13" s="74"/>
      <c r="CH13" s="72"/>
      <c r="CI13" s="73"/>
      <c r="CJ13" s="74"/>
      <c r="CK13" s="75"/>
      <c r="CL13" s="76">
        <f t="shared" si="30"/>
        <v>0</v>
      </c>
      <c r="CM13" s="76">
        <f t="shared" si="31"/>
        <v>0</v>
      </c>
      <c r="CN13" s="68" t="s">
        <v>28</v>
      </c>
      <c r="CO13" s="69">
        <v>7</v>
      </c>
      <c r="CP13" s="56">
        <f t="shared" si="69"/>
        <v>0</v>
      </c>
      <c r="CQ13" s="57">
        <f t="shared" si="69"/>
        <v>0</v>
      </c>
      <c r="CR13" s="77">
        <f t="shared" si="70"/>
        <v>0</v>
      </c>
      <c r="CS13" s="78">
        <f t="shared" si="32"/>
        <v>0</v>
      </c>
      <c r="CT13" s="79">
        <f t="shared" si="32"/>
        <v>0</v>
      </c>
      <c r="CU13" s="80">
        <f t="shared" si="32"/>
        <v>0</v>
      </c>
      <c r="CV13" s="78">
        <f t="shared" si="32"/>
        <v>0</v>
      </c>
      <c r="CW13" s="78">
        <f t="shared" si="32"/>
        <v>0</v>
      </c>
      <c r="CX13" s="81">
        <f t="shared" si="32"/>
        <v>0</v>
      </c>
      <c r="CY13" s="76">
        <f t="shared" si="33"/>
        <v>0</v>
      </c>
      <c r="CZ13" s="76">
        <f t="shared" si="34"/>
        <v>0</v>
      </c>
      <c r="DA13" s="68" t="s">
        <v>28</v>
      </c>
      <c r="DB13" s="69">
        <v>7</v>
      </c>
      <c r="DC13" s="82">
        <f t="shared" si="71"/>
        <v>0</v>
      </c>
      <c r="DD13" s="83">
        <f t="shared" si="35"/>
        <v>0</v>
      </c>
      <c r="DE13" s="84">
        <f t="shared" si="36"/>
        <v>0</v>
      </c>
      <c r="DF13" s="85">
        <f t="shared" si="36"/>
        <v>0</v>
      </c>
      <c r="DG13" s="86">
        <f t="shared" si="36"/>
        <v>0</v>
      </c>
      <c r="DH13" s="82">
        <f t="shared" si="36"/>
        <v>0</v>
      </c>
      <c r="DI13" s="85">
        <f t="shared" si="36"/>
        <v>0</v>
      </c>
      <c r="DJ13" s="85">
        <f t="shared" si="36"/>
        <v>0</v>
      </c>
      <c r="DK13" s="86">
        <f t="shared" si="36"/>
        <v>0</v>
      </c>
      <c r="DL13" s="76">
        <f t="shared" si="37"/>
        <v>0</v>
      </c>
      <c r="DM13" s="76">
        <f t="shared" si="38"/>
        <v>0</v>
      </c>
      <c r="DN13" s="68" t="s">
        <v>28</v>
      </c>
      <c r="DO13" s="69">
        <v>7</v>
      </c>
      <c r="DP13" s="70"/>
      <c r="DQ13" s="71"/>
      <c r="DR13" s="72"/>
      <c r="DS13" s="73"/>
      <c r="DT13" s="74"/>
      <c r="DU13" s="72"/>
      <c r="DV13" s="73"/>
      <c r="DW13" s="74"/>
      <c r="DX13" s="75"/>
      <c r="DY13" s="76">
        <f t="shared" si="39"/>
        <v>0</v>
      </c>
      <c r="DZ13" s="76">
        <f t="shared" si="40"/>
        <v>0</v>
      </c>
      <c r="EA13" s="68" t="s">
        <v>28</v>
      </c>
      <c r="EB13" s="69">
        <v>7</v>
      </c>
      <c r="EC13" s="70"/>
      <c r="ED13" s="71"/>
      <c r="EE13" s="72"/>
      <c r="EF13" s="73"/>
      <c r="EG13" s="75"/>
      <c r="EH13" s="72"/>
      <c r="EI13" s="73"/>
      <c r="EJ13" s="74"/>
      <c r="EK13" s="75"/>
      <c r="EL13" s="76">
        <f t="shared" si="41"/>
        <v>0</v>
      </c>
      <c r="EM13" s="76">
        <f t="shared" si="42"/>
        <v>0</v>
      </c>
      <c r="EN13" s="68" t="s">
        <v>28</v>
      </c>
      <c r="EO13" s="69">
        <v>7</v>
      </c>
      <c r="EP13" s="70"/>
      <c r="EQ13" s="71"/>
      <c r="ER13" s="72"/>
      <c r="ES13" s="73"/>
      <c r="ET13" s="74"/>
      <c r="EU13" s="72"/>
      <c r="EV13" s="73"/>
      <c r="EW13" s="74"/>
      <c r="EX13" s="75"/>
      <c r="EY13" s="76">
        <f t="shared" si="43"/>
        <v>0</v>
      </c>
      <c r="EZ13" s="76">
        <f t="shared" si="44"/>
        <v>0</v>
      </c>
      <c r="FA13" s="68" t="s">
        <v>28</v>
      </c>
      <c r="FB13" s="69">
        <v>7</v>
      </c>
      <c r="FC13" s="56">
        <f t="shared" si="72"/>
        <v>0</v>
      </c>
      <c r="FD13" s="57">
        <f t="shared" si="72"/>
        <v>0</v>
      </c>
      <c r="FE13" s="77">
        <f t="shared" si="73"/>
        <v>0</v>
      </c>
      <c r="FF13" s="78">
        <f t="shared" si="45"/>
        <v>0</v>
      </c>
      <c r="FG13" s="79">
        <f t="shared" si="45"/>
        <v>0</v>
      </c>
      <c r="FH13" s="80">
        <f t="shared" si="45"/>
        <v>0</v>
      </c>
      <c r="FI13" s="78">
        <f t="shared" si="45"/>
        <v>0</v>
      </c>
      <c r="FJ13" s="78">
        <f t="shared" si="45"/>
        <v>0</v>
      </c>
      <c r="FK13" s="81">
        <f t="shared" si="45"/>
        <v>0</v>
      </c>
      <c r="FL13" s="76">
        <f t="shared" si="46"/>
        <v>0</v>
      </c>
      <c r="FM13" s="76">
        <f t="shared" si="47"/>
        <v>0</v>
      </c>
      <c r="FN13" s="68" t="s">
        <v>28</v>
      </c>
      <c r="FO13" s="69">
        <v>7</v>
      </c>
      <c r="FP13" s="61">
        <f t="shared" si="74"/>
        <v>0</v>
      </c>
      <c r="FQ13" s="65">
        <f t="shared" si="48"/>
        <v>0</v>
      </c>
      <c r="FR13" s="61">
        <f t="shared" si="49"/>
        <v>0</v>
      </c>
      <c r="FS13" s="64">
        <f t="shared" si="49"/>
        <v>0</v>
      </c>
      <c r="FT13" s="65">
        <f t="shared" si="49"/>
        <v>0</v>
      </c>
      <c r="FU13" s="61">
        <f t="shared" si="49"/>
        <v>0</v>
      </c>
      <c r="FV13" s="64">
        <f t="shared" si="49"/>
        <v>0</v>
      </c>
      <c r="FW13" s="64">
        <f t="shared" si="49"/>
        <v>0</v>
      </c>
      <c r="FX13" s="65">
        <f t="shared" si="49"/>
        <v>0</v>
      </c>
      <c r="FY13" s="76">
        <f t="shared" si="50"/>
        <v>0</v>
      </c>
      <c r="FZ13" s="76">
        <f t="shared" si="51"/>
        <v>0</v>
      </c>
      <c r="GA13" s="68" t="s">
        <v>28</v>
      </c>
      <c r="GB13" s="69">
        <v>7</v>
      </c>
      <c r="GC13" s="70"/>
      <c r="GD13" s="71"/>
      <c r="GE13" s="72"/>
      <c r="GF13" s="73"/>
      <c r="GG13" s="74"/>
      <c r="GH13" s="72"/>
      <c r="GI13" s="73"/>
      <c r="GJ13" s="74"/>
      <c r="GK13" s="75"/>
      <c r="GL13" s="76">
        <f t="shared" si="52"/>
        <v>0</v>
      </c>
      <c r="GM13" s="76">
        <f t="shared" si="53"/>
        <v>0</v>
      </c>
      <c r="GN13" s="68" t="s">
        <v>28</v>
      </c>
      <c r="GO13" s="69">
        <v>7</v>
      </c>
      <c r="GP13" s="70"/>
      <c r="GQ13" s="71"/>
      <c r="GR13" s="72"/>
      <c r="GS13" s="73"/>
      <c r="GT13" s="74"/>
      <c r="GU13" s="72"/>
      <c r="GV13" s="73"/>
      <c r="GW13" s="74"/>
      <c r="GX13" s="75"/>
      <c r="GY13" s="76">
        <f t="shared" si="54"/>
        <v>0</v>
      </c>
      <c r="GZ13" s="76">
        <f t="shared" si="55"/>
        <v>0</v>
      </c>
      <c r="HA13" s="68" t="s">
        <v>28</v>
      </c>
      <c r="HB13" s="69">
        <v>7</v>
      </c>
      <c r="HC13" s="70"/>
      <c r="HD13" s="71"/>
      <c r="HE13" s="72"/>
      <c r="HF13" s="73"/>
      <c r="HG13" s="74"/>
      <c r="HH13" s="72"/>
      <c r="HI13" s="73"/>
      <c r="HJ13" s="74"/>
      <c r="HK13" s="75"/>
      <c r="HL13" s="76">
        <f t="shared" si="56"/>
        <v>0</v>
      </c>
      <c r="HM13" s="76">
        <f t="shared" si="57"/>
        <v>0</v>
      </c>
      <c r="HN13" s="68" t="s">
        <v>28</v>
      </c>
      <c r="HO13" s="69">
        <v>7</v>
      </c>
      <c r="HP13" s="56">
        <f t="shared" si="75"/>
        <v>0</v>
      </c>
      <c r="HQ13" s="57">
        <f t="shared" si="75"/>
        <v>0</v>
      </c>
      <c r="HR13" s="77">
        <f t="shared" si="76"/>
        <v>0</v>
      </c>
      <c r="HS13" s="78">
        <f t="shared" si="58"/>
        <v>0</v>
      </c>
      <c r="HT13" s="79">
        <f t="shared" si="58"/>
        <v>0</v>
      </c>
      <c r="HU13" s="80">
        <f t="shared" si="58"/>
        <v>0</v>
      </c>
      <c r="HV13" s="78">
        <f t="shared" si="58"/>
        <v>0</v>
      </c>
      <c r="HW13" s="78">
        <f t="shared" si="58"/>
        <v>0</v>
      </c>
      <c r="HX13" s="81">
        <f t="shared" si="58"/>
        <v>0</v>
      </c>
      <c r="HY13" s="76">
        <f t="shared" si="59"/>
        <v>0</v>
      </c>
      <c r="HZ13" s="76">
        <f t="shared" si="60"/>
        <v>0</v>
      </c>
      <c r="IA13" s="68" t="s">
        <v>28</v>
      </c>
      <c r="IB13" s="69">
        <v>7</v>
      </c>
      <c r="IC13" s="61">
        <f t="shared" si="77"/>
        <v>0</v>
      </c>
      <c r="ID13" s="65">
        <f t="shared" si="61"/>
        <v>0</v>
      </c>
      <c r="IE13" s="61">
        <f t="shared" si="62"/>
        <v>0</v>
      </c>
      <c r="IF13" s="64">
        <f t="shared" si="62"/>
        <v>0</v>
      </c>
      <c r="IG13" s="65">
        <f t="shared" si="62"/>
        <v>0</v>
      </c>
      <c r="IH13" s="61">
        <f t="shared" si="62"/>
        <v>0</v>
      </c>
      <c r="II13" s="64">
        <f t="shared" si="62"/>
        <v>0</v>
      </c>
      <c r="IJ13" s="64">
        <f t="shared" si="62"/>
        <v>0</v>
      </c>
      <c r="IK13" s="65">
        <f t="shared" si="62"/>
        <v>0</v>
      </c>
      <c r="IL13" s="76">
        <f t="shared" si="63"/>
        <v>0</v>
      </c>
      <c r="IM13" s="76">
        <f t="shared" si="64"/>
        <v>0</v>
      </c>
    </row>
    <row r="14" spans="1:247" ht="15">
      <c r="A14" s="68" t="s">
        <v>29</v>
      </c>
      <c r="B14" s="69">
        <v>8</v>
      </c>
      <c r="C14" s="70"/>
      <c r="D14" s="71"/>
      <c r="E14" s="72"/>
      <c r="F14" s="73"/>
      <c r="G14" s="74"/>
      <c r="H14" s="72"/>
      <c r="I14" s="73"/>
      <c r="J14" s="73"/>
      <c r="K14" s="75"/>
      <c r="L14" s="76">
        <f t="shared" si="20"/>
        <v>0</v>
      </c>
      <c r="M14" s="76">
        <f t="shared" si="21"/>
        <v>0</v>
      </c>
      <c r="N14" s="68" t="s">
        <v>29</v>
      </c>
      <c r="O14" s="69">
        <v>8</v>
      </c>
      <c r="P14" s="70"/>
      <c r="Q14" s="71"/>
      <c r="R14" s="72"/>
      <c r="S14" s="73"/>
      <c r="T14" s="74"/>
      <c r="U14" s="72"/>
      <c r="V14" s="73"/>
      <c r="W14" s="74"/>
      <c r="X14" s="75"/>
      <c r="Y14" s="76">
        <f t="shared" si="22"/>
        <v>0</v>
      </c>
      <c r="Z14" s="76">
        <f t="shared" si="23"/>
        <v>0</v>
      </c>
      <c r="AA14" s="68" t="s">
        <v>29</v>
      </c>
      <c r="AB14" s="69">
        <v>8</v>
      </c>
      <c r="AC14" s="70"/>
      <c r="AD14" s="71"/>
      <c r="AE14" s="72"/>
      <c r="AF14" s="73"/>
      <c r="AG14" s="74"/>
      <c r="AH14" s="72"/>
      <c r="AI14" s="73"/>
      <c r="AJ14" s="74"/>
      <c r="AK14" s="75"/>
      <c r="AL14" s="76">
        <f t="shared" si="65"/>
        <v>0</v>
      </c>
      <c r="AM14" s="76">
        <f t="shared" si="24"/>
        <v>0</v>
      </c>
      <c r="AN14" s="68" t="s">
        <v>29</v>
      </c>
      <c r="AO14" s="69">
        <v>8</v>
      </c>
      <c r="AP14" s="56">
        <f t="shared" si="66"/>
        <v>0</v>
      </c>
      <c r="AQ14" s="57">
        <f t="shared" si="66"/>
        <v>0</v>
      </c>
      <c r="AR14" s="77">
        <f t="shared" si="67"/>
        <v>0</v>
      </c>
      <c r="AS14" s="78">
        <f t="shared" si="25"/>
        <v>0</v>
      </c>
      <c r="AT14" s="79">
        <f t="shared" si="25"/>
        <v>0</v>
      </c>
      <c r="AU14" s="80">
        <f t="shared" si="25"/>
        <v>0</v>
      </c>
      <c r="AV14" s="78">
        <f t="shared" si="25"/>
        <v>0</v>
      </c>
      <c r="AW14" s="78">
        <f t="shared" si="25"/>
        <v>0</v>
      </c>
      <c r="AX14" s="81">
        <f t="shared" si="25"/>
        <v>0</v>
      </c>
      <c r="AY14" s="76">
        <f t="shared" si="68"/>
        <v>0</v>
      </c>
      <c r="AZ14" s="76">
        <f t="shared" si="26"/>
        <v>0</v>
      </c>
      <c r="BA14" s="68" t="s">
        <v>29</v>
      </c>
      <c r="BB14" s="69">
        <v>8</v>
      </c>
      <c r="BC14" s="70"/>
      <c r="BD14" s="71"/>
      <c r="BE14" s="72"/>
      <c r="BF14" s="73"/>
      <c r="BG14" s="74"/>
      <c r="BH14" s="72"/>
      <c r="BI14" s="73"/>
      <c r="BJ14" s="74"/>
      <c r="BK14" s="75"/>
      <c r="BL14" s="76">
        <f t="shared" si="27"/>
        <v>0</v>
      </c>
      <c r="BM14" s="76">
        <f t="shared" si="28"/>
        <v>0</v>
      </c>
      <c r="BN14" s="68" t="s">
        <v>29</v>
      </c>
      <c r="BO14" s="69">
        <v>8</v>
      </c>
      <c r="BP14" s="70"/>
      <c r="BQ14" s="71"/>
      <c r="BR14" s="72"/>
      <c r="BS14" s="73"/>
      <c r="BT14" s="74"/>
      <c r="BU14" s="72"/>
      <c r="BV14" s="73"/>
      <c r="BW14" s="74"/>
      <c r="BX14" s="75"/>
      <c r="BY14" s="76">
        <f t="shared" si="6"/>
        <v>0</v>
      </c>
      <c r="BZ14" s="76">
        <f t="shared" si="29"/>
        <v>0</v>
      </c>
      <c r="CA14" s="68" t="s">
        <v>29</v>
      </c>
      <c r="CB14" s="69">
        <v>8</v>
      </c>
      <c r="CC14" s="70"/>
      <c r="CD14" s="71"/>
      <c r="CE14" s="72"/>
      <c r="CF14" s="73"/>
      <c r="CG14" s="74"/>
      <c r="CH14" s="72"/>
      <c r="CI14" s="73"/>
      <c r="CJ14" s="74"/>
      <c r="CK14" s="75"/>
      <c r="CL14" s="76">
        <f t="shared" si="30"/>
        <v>0</v>
      </c>
      <c r="CM14" s="76">
        <f t="shared" si="31"/>
        <v>0</v>
      </c>
      <c r="CN14" s="68" t="s">
        <v>29</v>
      </c>
      <c r="CO14" s="69">
        <v>8</v>
      </c>
      <c r="CP14" s="56">
        <f t="shared" si="69"/>
        <v>0</v>
      </c>
      <c r="CQ14" s="57">
        <f t="shared" si="69"/>
        <v>0</v>
      </c>
      <c r="CR14" s="77">
        <f t="shared" si="70"/>
        <v>0</v>
      </c>
      <c r="CS14" s="78">
        <f t="shared" si="32"/>
        <v>0</v>
      </c>
      <c r="CT14" s="79">
        <f t="shared" si="32"/>
        <v>0</v>
      </c>
      <c r="CU14" s="80">
        <f t="shared" si="32"/>
        <v>0</v>
      </c>
      <c r="CV14" s="78">
        <f t="shared" si="32"/>
        <v>0</v>
      </c>
      <c r="CW14" s="78">
        <f t="shared" si="32"/>
        <v>0</v>
      </c>
      <c r="CX14" s="81">
        <f t="shared" si="32"/>
        <v>0</v>
      </c>
      <c r="CY14" s="76">
        <f t="shared" si="33"/>
        <v>0</v>
      </c>
      <c r="CZ14" s="76">
        <f t="shared" si="34"/>
        <v>0</v>
      </c>
      <c r="DA14" s="68" t="s">
        <v>29</v>
      </c>
      <c r="DB14" s="69">
        <v>8</v>
      </c>
      <c r="DC14" s="82">
        <f t="shared" si="71"/>
        <v>0</v>
      </c>
      <c r="DD14" s="83">
        <f t="shared" si="35"/>
        <v>0</v>
      </c>
      <c r="DE14" s="84">
        <f t="shared" si="36"/>
        <v>0</v>
      </c>
      <c r="DF14" s="85">
        <f t="shared" si="36"/>
        <v>0</v>
      </c>
      <c r="DG14" s="86">
        <f t="shared" si="36"/>
        <v>0</v>
      </c>
      <c r="DH14" s="82">
        <f t="shared" si="36"/>
        <v>0</v>
      </c>
      <c r="DI14" s="85">
        <f t="shared" si="36"/>
        <v>0</v>
      </c>
      <c r="DJ14" s="85">
        <f t="shared" si="36"/>
        <v>0</v>
      </c>
      <c r="DK14" s="86">
        <f t="shared" si="36"/>
        <v>0</v>
      </c>
      <c r="DL14" s="76">
        <f t="shared" si="37"/>
        <v>0</v>
      </c>
      <c r="DM14" s="76">
        <f t="shared" si="38"/>
        <v>0</v>
      </c>
      <c r="DN14" s="68" t="s">
        <v>29</v>
      </c>
      <c r="DO14" s="69">
        <v>8</v>
      </c>
      <c r="DP14" s="70"/>
      <c r="DQ14" s="71"/>
      <c r="DR14" s="72"/>
      <c r="DS14" s="73"/>
      <c r="DT14" s="74"/>
      <c r="DU14" s="72"/>
      <c r="DV14" s="73"/>
      <c r="DW14" s="74"/>
      <c r="DX14" s="75"/>
      <c r="DY14" s="76">
        <f t="shared" si="39"/>
        <v>0</v>
      </c>
      <c r="DZ14" s="76">
        <f t="shared" si="40"/>
        <v>0</v>
      </c>
      <c r="EA14" s="68" t="s">
        <v>29</v>
      </c>
      <c r="EB14" s="69">
        <v>8</v>
      </c>
      <c r="EC14" s="70"/>
      <c r="ED14" s="71"/>
      <c r="EE14" s="72"/>
      <c r="EF14" s="73"/>
      <c r="EG14" s="75"/>
      <c r="EH14" s="72"/>
      <c r="EI14" s="73"/>
      <c r="EJ14" s="74"/>
      <c r="EK14" s="75"/>
      <c r="EL14" s="76">
        <f t="shared" si="41"/>
        <v>0</v>
      </c>
      <c r="EM14" s="76">
        <f t="shared" si="42"/>
        <v>0</v>
      </c>
      <c r="EN14" s="68" t="s">
        <v>29</v>
      </c>
      <c r="EO14" s="69">
        <v>8</v>
      </c>
      <c r="EP14" s="70"/>
      <c r="EQ14" s="71"/>
      <c r="ER14" s="72"/>
      <c r="ES14" s="73"/>
      <c r="ET14" s="74"/>
      <c r="EU14" s="72"/>
      <c r="EV14" s="73"/>
      <c r="EW14" s="74"/>
      <c r="EX14" s="75"/>
      <c r="EY14" s="76">
        <f t="shared" si="43"/>
        <v>0</v>
      </c>
      <c r="EZ14" s="76">
        <f t="shared" si="44"/>
        <v>0</v>
      </c>
      <c r="FA14" s="68" t="s">
        <v>29</v>
      </c>
      <c r="FB14" s="69">
        <v>8</v>
      </c>
      <c r="FC14" s="56">
        <f t="shared" si="72"/>
        <v>0</v>
      </c>
      <c r="FD14" s="57">
        <f t="shared" si="72"/>
        <v>0</v>
      </c>
      <c r="FE14" s="77">
        <f t="shared" si="73"/>
        <v>0</v>
      </c>
      <c r="FF14" s="78">
        <f t="shared" si="45"/>
        <v>0</v>
      </c>
      <c r="FG14" s="79">
        <f t="shared" si="45"/>
        <v>0</v>
      </c>
      <c r="FH14" s="80">
        <f t="shared" si="45"/>
        <v>0</v>
      </c>
      <c r="FI14" s="78">
        <f t="shared" si="45"/>
        <v>0</v>
      </c>
      <c r="FJ14" s="78">
        <f t="shared" si="45"/>
        <v>0</v>
      </c>
      <c r="FK14" s="81">
        <f t="shared" si="45"/>
        <v>0</v>
      </c>
      <c r="FL14" s="76">
        <f t="shared" si="46"/>
        <v>0</v>
      </c>
      <c r="FM14" s="76">
        <f t="shared" si="47"/>
        <v>0</v>
      </c>
      <c r="FN14" s="68" t="s">
        <v>29</v>
      </c>
      <c r="FO14" s="69">
        <v>8</v>
      </c>
      <c r="FP14" s="61">
        <f t="shared" si="74"/>
        <v>0</v>
      </c>
      <c r="FQ14" s="65">
        <f t="shared" si="48"/>
        <v>0</v>
      </c>
      <c r="FR14" s="61">
        <f t="shared" si="49"/>
        <v>0</v>
      </c>
      <c r="FS14" s="64">
        <f t="shared" si="49"/>
        <v>0</v>
      </c>
      <c r="FT14" s="65">
        <f t="shared" si="49"/>
        <v>0</v>
      </c>
      <c r="FU14" s="61">
        <f t="shared" si="49"/>
        <v>0</v>
      </c>
      <c r="FV14" s="64">
        <f t="shared" si="49"/>
        <v>0</v>
      </c>
      <c r="FW14" s="64">
        <f t="shared" si="49"/>
        <v>0</v>
      </c>
      <c r="FX14" s="65">
        <f t="shared" si="49"/>
        <v>0</v>
      </c>
      <c r="FY14" s="76">
        <f t="shared" si="50"/>
        <v>0</v>
      </c>
      <c r="FZ14" s="76">
        <f t="shared" si="51"/>
        <v>0</v>
      </c>
      <c r="GA14" s="68" t="s">
        <v>29</v>
      </c>
      <c r="GB14" s="69">
        <v>8</v>
      </c>
      <c r="GC14" s="70"/>
      <c r="GD14" s="71"/>
      <c r="GE14" s="72"/>
      <c r="GF14" s="73"/>
      <c r="GG14" s="74"/>
      <c r="GH14" s="72"/>
      <c r="GI14" s="73"/>
      <c r="GJ14" s="74"/>
      <c r="GK14" s="75"/>
      <c r="GL14" s="76">
        <f t="shared" si="52"/>
        <v>0</v>
      </c>
      <c r="GM14" s="76">
        <f t="shared" si="53"/>
        <v>0</v>
      </c>
      <c r="GN14" s="68" t="s">
        <v>29</v>
      </c>
      <c r="GO14" s="69">
        <v>8</v>
      </c>
      <c r="GP14" s="70"/>
      <c r="GQ14" s="71"/>
      <c r="GR14" s="72"/>
      <c r="GS14" s="73"/>
      <c r="GT14" s="74"/>
      <c r="GU14" s="72"/>
      <c r="GV14" s="73"/>
      <c r="GW14" s="74"/>
      <c r="GX14" s="75"/>
      <c r="GY14" s="76">
        <f t="shared" si="54"/>
        <v>0</v>
      </c>
      <c r="GZ14" s="76">
        <f t="shared" si="55"/>
        <v>0</v>
      </c>
      <c r="HA14" s="68" t="s">
        <v>29</v>
      </c>
      <c r="HB14" s="69">
        <v>8</v>
      </c>
      <c r="HC14" s="70"/>
      <c r="HD14" s="71"/>
      <c r="HE14" s="72"/>
      <c r="HF14" s="73"/>
      <c r="HG14" s="74"/>
      <c r="HH14" s="72"/>
      <c r="HI14" s="73"/>
      <c r="HJ14" s="74"/>
      <c r="HK14" s="75"/>
      <c r="HL14" s="76">
        <f t="shared" si="56"/>
        <v>0</v>
      </c>
      <c r="HM14" s="76">
        <f t="shared" si="57"/>
        <v>0</v>
      </c>
      <c r="HN14" s="68" t="s">
        <v>29</v>
      </c>
      <c r="HO14" s="69">
        <v>8</v>
      </c>
      <c r="HP14" s="56">
        <f t="shared" si="75"/>
        <v>0</v>
      </c>
      <c r="HQ14" s="57">
        <f t="shared" si="75"/>
        <v>0</v>
      </c>
      <c r="HR14" s="77">
        <f t="shared" si="76"/>
        <v>0</v>
      </c>
      <c r="HS14" s="78">
        <f t="shared" si="58"/>
        <v>0</v>
      </c>
      <c r="HT14" s="79">
        <f t="shared" si="58"/>
        <v>0</v>
      </c>
      <c r="HU14" s="80">
        <f t="shared" si="58"/>
        <v>0</v>
      </c>
      <c r="HV14" s="78">
        <f t="shared" si="58"/>
        <v>0</v>
      </c>
      <c r="HW14" s="78">
        <f t="shared" si="58"/>
        <v>0</v>
      </c>
      <c r="HX14" s="81">
        <f t="shared" si="58"/>
        <v>0</v>
      </c>
      <c r="HY14" s="76">
        <f t="shared" si="59"/>
        <v>0</v>
      </c>
      <c r="HZ14" s="76">
        <f t="shared" si="60"/>
        <v>0</v>
      </c>
      <c r="IA14" s="68" t="s">
        <v>29</v>
      </c>
      <c r="IB14" s="69">
        <v>8</v>
      </c>
      <c r="IC14" s="61">
        <f t="shared" si="77"/>
        <v>0</v>
      </c>
      <c r="ID14" s="65">
        <f t="shared" si="61"/>
        <v>0</v>
      </c>
      <c r="IE14" s="61">
        <f t="shared" si="62"/>
        <v>0</v>
      </c>
      <c r="IF14" s="64">
        <f t="shared" si="62"/>
        <v>0</v>
      </c>
      <c r="IG14" s="65">
        <f t="shared" si="62"/>
        <v>0</v>
      </c>
      <c r="IH14" s="61">
        <f t="shared" si="62"/>
        <v>0</v>
      </c>
      <c r="II14" s="64">
        <f t="shared" si="62"/>
        <v>0</v>
      </c>
      <c r="IJ14" s="64">
        <f t="shared" si="62"/>
        <v>0</v>
      </c>
      <c r="IK14" s="65">
        <f t="shared" si="62"/>
        <v>0</v>
      </c>
      <c r="IL14" s="76">
        <f t="shared" si="63"/>
        <v>0</v>
      </c>
      <c r="IM14" s="76">
        <f t="shared" si="64"/>
        <v>0</v>
      </c>
    </row>
    <row r="15" spans="1:247" ht="15">
      <c r="A15" s="68" t="s">
        <v>30</v>
      </c>
      <c r="B15" s="69">
        <v>9</v>
      </c>
      <c r="C15" s="70"/>
      <c r="D15" s="71"/>
      <c r="E15" s="72"/>
      <c r="F15" s="73"/>
      <c r="G15" s="74"/>
      <c r="H15" s="72"/>
      <c r="I15" s="73"/>
      <c r="J15" s="73"/>
      <c r="K15" s="75"/>
      <c r="L15" s="76">
        <f t="shared" si="20"/>
        <v>0</v>
      </c>
      <c r="M15" s="76">
        <f t="shared" si="21"/>
        <v>0</v>
      </c>
      <c r="N15" s="68" t="s">
        <v>30</v>
      </c>
      <c r="O15" s="69">
        <v>9</v>
      </c>
      <c r="P15" s="70"/>
      <c r="Q15" s="71"/>
      <c r="R15" s="72"/>
      <c r="S15" s="73"/>
      <c r="T15" s="74"/>
      <c r="U15" s="72"/>
      <c r="V15" s="73"/>
      <c r="W15" s="74"/>
      <c r="X15" s="75"/>
      <c r="Y15" s="76">
        <f t="shared" si="22"/>
        <v>0</v>
      </c>
      <c r="Z15" s="76">
        <f t="shared" si="23"/>
        <v>0</v>
      </c>
      <c r="AA15" s="68" t="s">
        <v>30</v>
      </c>
      <c r="AB15" s="69">
        <v>9</v>
      </c>
      <c r="AC15" s="70"/>
      <c r="AD15" s="71"/>
      <c r="AE15" s="72"/>
      <c r="AF15" s="73"/>
      <c r="AG15" s="74"/>
      <c r="AH15" s="72"/>
      <c r="AI15" s="73"/>
      <c r="AJ15" s="74"/>
      <c r="AK15" s="75"/>
      <c r="AL15" s="76">
        <f t="shared" si="65"/>
        <v>0</v>
      </c>
      <c r="AM15" s="76">
        <f t="shared" si="24"/>
        <v>0</v>
      </c>
      <c r="AN15" s="68" t="s">
        <v>30</v>
      </c>
      <c r="AO15" s="69">
        <v>9</v>
      </c>
      <c r="AP15" s="56">
        <f t="shared" si="66"/>
        <v>0</v>
      </c>
      <c r="AQ15" s="57">
        <f t="shared" si="66"/>
        <v>0</v>
      </c>
      <c r="AR15" s="77">
        <f t="shared" si="67"/>
        <v>0</v>
      </c>
      <c r="AS15" s="78">
        <f t="shared" si="25"/>
        <v>0</v>
      </c>
      <c r="AT15" s="79">
        <f t="shared" si="25"/>
        <v>0</v>
      </c>
      <c r="AU15" s="80">
        <f t="shared" si="25"/>
        <v>0</v>
      </c>
      <c r="AV15" s="78">
        <f t="shared" si="25"/>
        <v>0</v>
      </c>
      <c r="AW15" s="78">
        <f t="shared" si="25"/>
        <v>0</v>
      </c>
      <c r="AX15" s="81">
        <f t="shared" si="25"/>
        <v>0</v>
      </c>
      <c r="AY15" s="76">
        <f t="shared" si="68"/>
        <v>0</v>
      </c>
      <c r="AZ15" s="76">
        <f t="shared" si="26"/>
        <v>0</v>
      </c>
      <c r="BA15" s="68" t="s">
        <v>30</v>
      </c>
      <c r="BB15" s="69">
        <v>9</v>
      </c>
      <c r="BC15" s="70"/>
      <c r="BD15" s="71"/>
      <c r="BE15" s="72"/>
      <c r="BF15" s="73"/>
      <c r="BG15" s="74"/>
      <c r="BH15" s="72"/>
      <c r="BI15" s="73"/>
      <c r="BJ15" s="74"/>
      <c r="BK15" s="75"/>
      <c r="BL15" s="76">
        <f t="shared" si="27"/>
        <v>0</v>
      </c>
      <c r="BM15" s="76">
        <f t="shared" si="28"/>
        <v>0</v>
      </c>
      <c r="BN15" s="68" t="s">
        <v>30</v>
      </c>
      <c r="BO15" s="69">
        <v>9</v>
      </c>
      <c r="BP15" s="70"/>
      <c r="BQ15" s="71"/>
      <c r="BR15" s="72"/>
      <c r="BS15" s="73"/>
      <c r="BT15" s="74"/>
      <c r="BU15" s="72"/>
      <c r="BV15" s="73"/>
      <c r="BW15" s="74"/>
      <c r="BX15" s="75"/>
      <c r="BY15" s="76">
        <f t="shared" si="6"/>
        <v>0</v>
      </c>
      <c r="BZ15" s="76">
        <f t="shared" si="29"/>
        <v>0</v>
      </c>
      <c r="CA15" s="68" t="s">
        <v>30</v>
      </c>
      <c r="CB15" s="69">
        <v>9</v>
      </c>
      <c r="CC15" s="70"/>
      <c r="CD15" s="71"/>
      <c r="CE15" s="72"/>
      <c r="CF15" s="73"/>
      <c r="CG15" s="74"/>
      <c r="CH15" s="72"/>
      <c r="CI15" s="73"/>
      <c r="CJ15" s="74"/>
      <c r="CK15" s="75"/>
      <c r="CL15" s="76">
        <f t="shared" si="30"/>
        <v>0</v>
      </c>
      <c r="CM15" s="76">
        <f t="shared" si="31"/>
        <v>0</v>
      </c>
      <c r="CN15" s="68" t="s">
        <v>30</v>
      </c>
      <c r="CO15" s="69">
        <v>9</v>
      </c>
      <c r="CP15" s="56">
        <f t="shared" si="69"/>
        <v>0</v>
      </c>
      <c r="CQ15" s="57">
        <f t="shared" si="69"/>
        <v>0</v>
      </c>
      <c r="CR15" s="77">
        <f t="shared" si="70"/>
        <v>0</v>
      </c>
      <c r="CS15" s="78">
        <f t="shared" si="32"/>
        <v>0</v>
      </c>
      <c r="CT15" s="79">
        <f t="shared" si="32"/>
        <v>0</v>
      </c>
      <c r="CU15" s="80">
        <f t="shared" si="32"/>
        <v>0</v>
      </c>
      <c r="CV15" s="78">
        <f t="shared" si="32"/>
        <v>0</v>
      </c>
      <c r="CW15" s="78">
        <f t="shared" si="32"/>
        <v>0</v>
      </c>
      <c r="CX15" s="81">
        <f t="shared" si="32"/>
        <v>0</v>
      </c>
      <c r="CY15" s="76">
        <f t="shared" si="33"/>
        <v>0</v>
      </c>
      <c r="CZ15" s="76">
        <f t="shared" si="34"/>
        <v>0</v>
      </c>
      <c r="DA15" s="68" t="s">
        <v>30</v>
      </c>
      <c r="DB15" s="69">
        <v>9</v>
      </c>
      <c r="DC15" s="82">
        <f t="shared" si="71"/>
        <v>0</v>
      </c>
      <c r="DD15" s="83">
        <f t="shared" si="35"/>
        <v>0</v>
      </c>
      <c r="DE15" s="84">
        <f t="shared" si="36"/>
        <v>0</v>
      </c>
      <c r="DF15" s="85">
        <f t="shared" si="36"/>
        <v>0</v>
      </c>
      <c r="DG15" s="86">
        <f t="shared" si="36"/>
        <v>0</v>
      </c>
      <c r="DH15" s="82">
        <f t="shared" si="36"/>
        <v>0</v>
      </c>
      <c r="DI15" s="85">
        <f t="shared" si="36"/>
        <v>0</v>
      </c>
      <c r="DJ15" s="85">
        <f t="shared" si="36"/>
        <v>0</v>
      </c>
      <c r="DK15" s="86">
        <f t="shared" si="36"/>
        <v>0</v>
      </c>
      <c r="DL15" s="76">
        <f t="shared" si="37"/>
        <v>0</v>
      </c>
      <c r="DM15" s="76">
        <f t="shared" si="38"/>
        <v>0</v>
      </c>
      <c r="DN15" s="68" t="s">
        <v>30</v>
      </c>
      <c r="DO15" s="69">
        <v>9</v>
      </c>
      <c r="DP15" s="70"/>
      <c r="DQ15" s="71"/>
      <c r="DR15" s="72"/>
      <c r="DS15" s="73"/>
      <c r="DT15" s="74"/>
      <c r="DU15" s="72"/>
      <c r="DV15" s="73"/>
      <c r="DW15" s="74"/>
      <c r="DX15" s="75"/>
      <c r="DY15" s="76">
        <f t="shared" si="39"/>
        <v>0</v>
      </c>
      <c r="DZ15" s="76">
        <f t="shared" si="40"/>
        <v>0</v>
      </c>
      <c r="EA15" s="68" t="s">
        <v>30</v>
      </c>
      <c r="EB15" s="69">
        <v>9</v>
      </c>
      <c r="EC15" s="70"/>
      <c r="ED15" s="71"/>
      <c r="EE15" s="72"/>
      <c r="EF15" s="73"/>
      <c r="EG15" s="75"/>
      <c r="EH15" s="72"/>
      <c r="EI15" s="73"/>
      <c r="EJ15" s="74"/>
      <c r="EK15" s="75"/>
      <c r="EL15" s="76">
        <f t="shared" si="41"/>
        <v>0</v>
      </c>
      <c r="EM15" s="76">
        <f t="shared" si="42"/>
        <v>0</v>
      </c>
      <c r="EN15" s="68" t="s">
        <v>30</v>
      </c>
      <c r="EO15" s="69">
        <v>9</v>
      </c>
      <c r="EP15" s="70"/>
      <c r="EQ15" s="71"/>
      <c r="ER15" s="72"/>
      <c r="ES15" s="73"/>
      <c r="ET15" s="74"/>
      <c r="EU15" s="72"/>
      <c r="EV15" s="73"/>
      <c r="EW15" s="74"/>
      <c r="EX15" s="75"/>
      <c r="EY15" s="76">
        <f t="shared" si="43"/>
        <v>0</v>
      </c>
      <c r="EZ15" s="76">
        <f t="shared" si="44"/>
        <v>0</v>
      </c>
      <c r="FA15" s="68" t="s">
        <v>30</v>
      </c>
      <c r="FB15" s="69">
        <v>9</v>
      </c>
      <c r="FC15" s="56">
        <f t="shared" si="72"/>
        <v>0</v>
      </c>
      <c r="FD15" s="57">
        <f t="shared" si="72"/>
        <v>0</v>
      </c>
      <c r="FE15" s="77">
        <f t="shared" si="73"/>
        <v>0</v>
      </c>
      <c r="FF15" s="78">
        <f t="shared" si="45"/>
        <v>0</v>
      </c>
      <c r="FG15" s="79">
        <f t="shared" si="45"/>
        <v>0</v>
      </c>
      <c r="FH15" s="80">
        <f t="shared" si="45"/>
        <v>0</v>
      </c>
      <c r="FI15" s="78">
        <f t="shared" si="45"/>
        <v>0</v>
      </c>
      <c r="FJ15" s="78">
        <f t="shared" si="45"/>
        <v>0</v>
      </c>
      <c r="FK15" s="81">
        <f t="shared" si="45"/>
        <v>0</v>
      </c>
      <c r="FL15" s="76">
        <f t="shared" si="46"/>
        <v>0</v>
      </c>
      <c r="FM15" s="76">
        <f t="shared" si="47"/>
        <v>0</v>
      </c>
      <c r="FN15" s="68" t="s">
        <v>30</v>
      </c>
      <c r="FO15" s="69">
        <v>9</v>
      </c>
      <c r="FP15" s="61">
        <f t="shared" si="74"/>
        <v>0</v>
      </c>
      <c r="FQ15" s="65">
        <f t="shared" si="48"/>
        <v>0</v>
      </c>
      <c r="FR15" s="61">
        <f t="shared" si="49"/>
        <v>0</v>
      </c>
      <c r="FS15" s="64">
        <f t="shared" si="49"/>
        <v>0</v>
      </c>
      <c r="FT15" s="65">
        <f t="shared" si="49"/>
        <v>0</v>
      </c>
      <c r="FU15" s="61">
        <f t="shared" si="49"/>
        <v>0</v>
      </c>
      <c r="FV15" s="64">
        <f t="shared" si="49"/>
        <v>0</v>
      </c>
      <c r="FW15" s="64">
        <f t="shared" si="49"/>
        <v>0</v>
      </c>
      <c r="FX15" s="65">
        <f t="shared" si="49"/>
        <v>0</v>
      </c>
      <c r="FY15" s="76">
        <f t="shared" si="50"/>
        <v>0</v>
      </c>
      <c r="FZ15" s="76">
        <f t="shared" si="51"/>
        <v>0</v>
      </c>
      <c r="GA15" s="68" t="s">
        <v>30</v>
      </c>
      <c r="GB15" s="69">
        <v>9</v>
      </c>
      <c r="GC15" s="70"/>
      <c r="GD15" s="71"/>
      <c r="GE15" s="72"/>
      <c r="GF15" s="73"/>
      <c r="GG15" s="74"/>
      <c r="GH15" s="72"/>
      <c r="GI15" s="73"/>
      <c r="GJ15" s="74"/>
      <c r="GK15" s="75"/>
      <c r="GL15" s="76">
        <f t="shared" si="52"/>
        <v>0</v>
      </c>
      <c r="GM15" s="76">
        <f t="shared" si="53"/>
        <v>0</v>
      </c>
      <c r="GN15" s="68" t="s">
        <v>30</v>
      </c>
      <c r="GO15" s="69">
        <v>9</v>
      </c>
      <c r="GP15" s="70"/>
      <c r="GQ15" s="71"/>
      <c r="GR15" s="72"/>
      <c r="GS15" s="73"/>
      <c r="GT15" s="74"/>
      <c r="GU15" s="72"/>
      <c r="GV15" s="73"/>
      <c r="GW15" s="74"/>
      <c r="GX15" s="75"/>
      <c r="GY15" s="76">
        <f t="shared" si="54"/>
        <v>0</v>
      </c>
      <c r="GZ15" s="76">
        <f t="shared" si="55"/>
        <v>0</v>
      </c>
      <c r="HA15" s="68" t="s">
        <v>30</v>
      </c>
      <c r="HB15" s="69">
        <v>9</v>
      </c>
      <c r="HC15" s="70"/>
      <c r="HD15" s="71"/>
      <c r="HE15" s="72"/>
      <c r="HF15" s="73"/>
      <c r="HG15" s="74"/>
      <c r="HH15" s="72"/>
      <c r="HI15" s="73"/>
      <c r="HJ15" s="74"/>
      <c r="HK15" s="75"/>
      <c r="HL15" s="76">
        <f t="shared" si="56"/>
        <v>0</v>
      </c>
      <c r="HM15" s="76">
        <f t="shared" si="57"/>
        <v>0</v>
      </c>
      <c r="HN15" s="68" t="s">
        <v>30</v>
      </c>
      <c r="HO15" s="69">
        <v>9</v>
      </c>
      <c r="HP15" s="56">
        <f t="shared" si="75"/>
        <v>0</v>
      </c>
      <c r="HQ15" s="57">
        <f t="shared" si="75"/>
        <v>0</v>
      </c>
      <c r="HR15" s="77">
        <f t="shared" si="76"/>
        <v>0</v>
      </c>
      <c r="HS15" s="78">
        <f t="shared" si="58"/>
        <v>0</v>
      </c>
      <c r="HT15" s="79">
        <f t="shared" si="58"/>
        <v>0</v>
      </c>
      <c r="HU15" s="80">
        <f t="shared" si="58"/>
        <v>0</v>
      </c>
      <c r="HV15" s="78">
        <f t="shared" si="58"/>
        <v>0</v>
      </c>
      <c r="HW15" s="78">
        <f t="shared" si="58"/>
        <v>0</v>
      </c>
      <c r="HX15" s="81">
        <f t="shared" si="58"/>
        <v>0</v>
      </c>
      <c r="HY15" s="76">
        <f t="shared" si="59"/>
        <v>0</v>
      </c>
      <c r="HZ15" s="76">
        <f t="shared" si="60"/>
        <v>0</v>
      </c>
      <c r="IA15" s="68" t="s">
        <v>30</v>
      </c>
      <c r="IB15" s="69">
        <v>9</v>
      </c>
      <c r="IC15" s="61">
        <f t="shared" si="77"/>
        <v>0</v>
      </c>
      <c r="ID15" s="65">
        <f t="shared" si="61"/>
        <v>0</v>
      </c>
      <c r="IE15" s="61">
        <f t="shared" si="62"/>
        <v>0</v>
      </c>
      <c r="IF15" s="64">
        <f t="shared" si="62"/>
        <v>0</v>
      </c>
      <c r="IG15" s="65">
        <f t="shared" si="62"/>
        <v>0</v>
      </c>
      <c r="IH15" s="61">
        <f t="shared" si="62"/>
        <v>0</v>
      </c>
      <c r="II15" s="64">
        <f t="shared" si="62"/>
        <v>0</v>
      </c>
      <c r="IJ15" s="64">
        <f t="shared" si="62"/>
        <v>0</v>
      </c>
      <c r="IK15" s="65">
        <f t="shared" si="62"/>
        <v>0</v>
      </c>
      <c r="IL15" s="76">
        <f t="shared" si="63"/>
        <v>0</v>
      </c>
      <c r="IM15" s="76">
        <f t="shared" si="64"/>
        <v>0</v>
      </c>
    </row>
    <row r="16" spans="1:247" ht="15">
      <c r="A16" s="68" t="s">
        <v>31</v>
      </c>
      <c r="B16" s="69">
        <v>10</v>
      </c>
      <c r="C16" s="70"/>
      <c r="D16" s="71"/>
      <c r="E16" s="72"/>
      <c r="F16" s="73"/>
      <c r="G16" s="74"/>
      <c r="H16" s="72"/>
      <c r="I16" s="73"/>
      <c r="J16" s="73"/>
      <c r="K16" s="75"/>
      <c r="L16" s="76">
        <f t="shared" si="20"/>
        <v>0</v>
      </c>
      <c r="M16" s="76">
        <f t="shared" si="21"/>
        <v>0</v>
      </c>
      <c r="N16" s="68" t="s">
        <v>31</v>
      </c>
      <c r="O16" s="69">
        <v>10</v>
      </c>
      <c r="P16" s="70"/>
      <c r="Q16" s="71"/>
      <c r="R16" s="72"/>
      <c r="S16" s="73"/>
      <c r="T16" s="74"/>
      <c r="U16" s="72"/>
      <c r="V16" s="73"/>
      <c r="W16" s="74"/>
      <c r="X16" s="75"/>
      <c r="Y16" s="76">
        <f t="shared" si="22"/>
        <v>0</v>
      </c>
      <c r="Z16" s="76">
        <f t="shared" si="23"/>
        <v>0</v>
      </c>
      <c r="AA16" s="68" t="s">
        <v>31</v>
      </c>
      <c r="AB16" s="69">
        <v>10</v>
      </c>
      <c r="AC16" s="70"/>
      <c r="AD16" s="71"/>
      <c r="AE16" s="72"/>
      <c r="AF16" s="73"/>
      <c r="AG16" s="74"/>
      <c r="AH16" s="72"/>
      <c r="AI16" s="73"/>
      <c r="AJ16" s="74"/>
      <c r="AK16" s="75"/>
      <c r="AL16" s="76">
        <f t="shared" si="65"/>
        <v>0</v>
      </c>
      <c r="AM16" s="76">
        <f t="shared" si="24"/>
        <v>0</v>
      </c>
      <c r="AN16" s="68" t="s">
        <v>31</v>
      </c>
      <c r="AO16" s="69">
        <v>10</v>
      </c>
      <c r="AP16" s="56">
        <f t="shared" si="66"/>
        <v>0</v>
      </c>
      <c r="AQ16" s="57">
        <f t="shared" si="66"/>
        <v>0</v>
      </c>
      <c r="AR16" s="77">
        <f t="shared" si="67"/>
        <v>0</v>
      </c>
      <c r="AS16" s="78">
        <f t="shared" si="25"/>
        <v>0</v>
      </c>
      <c r="AT16" s="79">
        <f t="shared" si="25"/>
        <v>0</v>
      </c>
      <c r="AU16" s="80">
        <f t="shared" si="25"/>
        <v>0</v>
      </c>
      <c r="AV16" s="78">
        <f t="shared" si="25"/>
        <v>0</v>
      </c>
      <c r="AW16" s="78">
        <f t="shared" si="25"/>
        <v>0</v>
      </c>
      <c r="AX16" s="81">
        <f t="shared" si="25"/>
        <v>0</v>
      </c>
      <c r="AY16" s="76">
        <f t="shared" si="68"/>
        <v>0</v>
      </c>
      <c r="AZ16" s="76">
        <f t="shared" si="26"/>
        <v>0</v>
      </c>
      <c r="BA16" s="68" t="s">
        <v>31</v>
      </c>
      <c r="BB16" s="69">
        <v>10</v>
      </c>
      <c r="BC16" s="70"/>
      <c r="BD16" s="71"/>
      <c r="BE16" s="72"/>
      <c r="BF16" s="73"/>
      <c r="BG16" s="74"/>
      <c r="BH16" s="72"/>
      <c r="BI16" s="73"/>
      <c r="BJ16" s="74"/>
      <c r="BK16" s="75"/>
      <c r="BL16" s="76">
        <f t="shared" si="27"/>
        <v>0</v>
      </c>
      <c r="BM16" s="76">
        <f t="shared" si="28"/>
        <v>0</v>
      </c>
      <c r="BN16" s="68" t="s">
        <v>31</v>
      </c>
      <c r="BO16" s="69">
        <v>10</v>
      </c>
      <c r="BP16" s="70"/>
      <c r="BQ16" s="71"/>
      <c r="BR16" s="72"/>
      <c r="BS16" s="73"/>
      <c r="BT16" s="74"/>
      <c r="BU16" s="72"/>
      <c r="BV16" s="73"/>
      <c r="BW16" s="74"/>
      <c r="BX16" s="75"/>
      <c r="BY16" s="76">
        <f t="shared" si="6"/>
        <v>0</v>
      </c>
      <c r="BZ16" s="76">
        <f t="shared" si="29"/>
        <v>0</v>
      </c>
      <c r="CA16" s="68" t="s">
        <v>31</v>
      </c>
      <c r="CB16" s="69">
        <v>10</v>
      </c>
      <c r="CC16" s="70"/>
      <c r="CD16" s="71"/>
      <c r="CE16" s="72"/>
      <c r="CF16" s="73"/>
      <c r="CG16" s="74"/>
      <c r="CH16" s="72"/>
      <c r="CI16" s="73"/>
      <c r="CJ16" s="74"/>
      <c r="CK16" s="75"/>
      <c r="CL16" s="76">
        <f t="shared" si="30"/>
        <v>0</v>
      </c>
      <c r="CM16" s="76">
        <f t="shared" si="31"/>
        <v>0</v>
      </c>
      <c r="CN16" s="68" t="s">
        <v>31</v>
      </c>
      <c r="CO16" s="69">
        <v>10</v>
      </c>
      <c r="CP16" s="56">
        <f t="shared" si="69"/>
        <v>0</v>
      </c>
      <c r="CQ16" s="57">
        <f t="shared" si="69"/>
        <v>0</v>
      </c>
      <c r="CR16" s="77">
        <f t="shared" si="70"/>
        <v>0</v>
      </c>
      <c r="CS16" s="78">
        <f t="shared" si="32"/>
        <v>0</v>
      </c>
      <c r="CT16" s="79">
        <f t="shared" si="32"/>
        <v>0</v>
      </c>
      <c r="CU16" s="80">
        <f t="shared" si="32"/>
        <v>0</v>
      </c>
      <c r="CV16" s="78">
        <f t="shared" si="32"/>
        <v>0</v>
      </c>
      <c r="CW16" s="78">
        <f t="shared" si="32"/>
        <v>0</v>
      </c>
      <c r="CX16" s="81">
        <f t="shared" si="32"/>
        <v>0</v>
      </c>
      <c r="CY16" s="76">
        <f t="shared" si="33"/>
        <v>0</v>
      </c>
      <c r="CZ16" s="76">
        <f t="shared" si="34"/>
        <v>0</v>
      </c>
      <c r="DA16" s="68" t="s">
        <v>31</v>
      </c>
      <c r="DB16" s="69">
        <v>10</v>
      </c>
      <c r="DC16" s="82">
        <f t="shared" si="71"/>
        <v>0</v>
      </c>
      <c r="DD16" s="83">
        <f t="shared" si="35"/>
        <v>0</v>
      </c>
      <c r="DE16" s="84">
        <f t="shared" si="36"/>
        <v>0</v>
      </c>
      <c r="DF16" s="85">
        <f t="shared" si="36"/>
        <v>0</v>
      </c>
      <c r="DG16" s="86">
        <f t="shared" si="36"/>
        <v>0</v>
      </c>
      <c r="DH16" s="82">
        <f t="shared" si="36"/>
        <v>0</v>
      </c>
      <c r="DI16" s="85">
        <f t="shared" si="36"/>
        <v>0</v>
      </c>
      <c r="DJ16" s="85">
        <f t="shared" si="36"/>
        <v>0</v>
      </c>
      <c r="DK16" s="86">
        <f t="shared" si="36"/>
        <v>0</v>
      </c>
      <c r="DL16" s="76">
        <f t="shared" si="37"/>
        <v>0</v>
      </c>
      <c r="DM16" s="76">
        <f t="shared" si="38"/>
        <v>0</v>
      </c>
      <c r="DN16" s="68" t="s">
        <v>31</v>
      </c>
      <c r="DO16" s="69">
        <v>10</v>
      </c>
      <c r="DP16" s="70"/>
      <c r="DQ16" s="71"/>
      <c r="DR16" s="72"/>
      <c r="DS16" s="73"/>
      <c r="DT16" s="74"/>
      <c r="DU16" s="72"/>
      <c r="DV16" s="73"/>
      <c r="DW16" s="74"/>
      <c r="DX16" s="75"/>
      <c r="DY16" s="76">
        <f t="shared" si="39"/>
        <v>0</v>
      </c>
      <c r="DZ16" s="76">
        <f t="shared" si="40"/>
        <v>0</v>
      </c>
      <c r="EA16" s="68" t="s">
        <v>31</v>
      </c>
      <c r="EB16" s="69">
        <v>10</v>
      </c>
      <c r="EC16" s="70"/>
      <c r="ED16" s="71"/>
      <c r="EE16" s="72"/>
      <c r="EF16" s="73"/>
      <c r="EG16" s="75"/>
      <c r="EH16" s="72"/>
      <c r="EI16" s="73"/>
      <c r="EJ16" s="74"/>
      <c r="EK16" s="75"/>
      <c r="EL16" s="76">
        <f t="shared" si="41"/>
        <v>0</v>
      </c>
      <c r="EM16" s="76">
        <f t="shared" si="42"/>
        <v>0</v>
      </c>
      <c r="EN16" s="68" t="s">
        <v>31</v>
      </c>
      <c r="EO16" s="69">
        <v>10</v>
      </c>
      <c r="EP16" s="70"/>
      <c r="EQ16" s="71"/>
      <c r="ER16" s="72"/>
      <c r="ES16" s="73"/>
      <c r="ET16" s="74"/>
      <c r="EU16" s="72"/>
      <c r="EV16" s="73"/>
      <c r="EW16" s="74"/>
      <c r="EX16" s="75"/>
      <c r="EY16" s="76">
        <f t="shared" si="43"/>
        <v>0</v>
      </c>
      <c r="EZ16" s="76">
        <f t="shared" si="44"/>
        <v>0</v>
      </c>
      <c r="FA16" s="68" t="s">
        <v>31</v>
      </c>
      <c r="FB16" s="69">
        <v>10</v>
      </c>
      <c r="FC16" s="56">
        <f t="shared" si="72"/>
        <v>0</v>
      </c>
      <c r="FD16" s="57">
        <f t="shared" si="72"/>
        <v>0</v>
      </c>
      <c r="FE16" s="77">
        <f t="shared" si="73"/>
        <v>0</v>
      </c>
      <c r="FF16" s="78">
        <f t="shared" si="45"/>
        <v>0</v>
      </c>
      <c r="FG16" s="79">
        <f t="shared" si="45"/>
        <v>0</v>
      </c>
      <c r="FH16" s="80">
        <f>DU16+EH16+EU16</f>
        <v>0</v>
      </c>
      <c r="FI16" s="78">
        <f t="shared" si="45"/>
        <v>0</v>
      </c>
      <c r="FJ16" s="78">
        <f t="shared" si="45"/>
        <v>0</v>
      </c>
      <c r="FK16" s="81">
        <f t="shared" si="45"/>
        <v>0</v>
      </c>
      <c r="FL16" s="76">
        <f t="shared" si="46"/>
        <v>0</v>
      </c>
      <c r="FM16" s="76">
        <f t="shared" si="47"/>
        <v>0</v>
      </c>
      <c r="FN16" s="68" t="s">
        <v>31</v>
      </c>
      <c r="FO16" s="69">
        <v>10</v>
      </c>
      <c r="FP16" s="61">
        <f t="shared" si="74"/>
        <v>0</v>
      </c>
      <c r="FQ16" s="65">
        <f t="shared" si="48"/>
        <v>0</v>
      </c>
      <c r="FR16" s="61">
        <f t="shared" si="49"/>
        <v>0</v>
      </c>
      <c r="FS16" s="64">
        <f t="shared" si="49"/>
        <v>0</v>
      </c>
      <c r="FT16" s="65">
        <f t="shared" si="49"/>
        <v>0</v>
      </c>
      <c r="FU16" s="61">
        <f>H16+U16+AH16+BH16+BU16+CH16+DU16+EH16+EU16</f>
        <v>0</v>
      </c>
      <c r="FV16" s="64">
        <f t="shared" si="49"/>
        <v>0</v>
      </c>
      <c r="FW16" s="64">
        <f t="shared" si="49"/>
        <v>0</v>
      </c>
      <c r="FX16" s="65">
        <f t="shared" si="49"/>
        <v>0</v>
      </c>
      <c r="FY16" s="76">
        <f t="shared" si="50"/>
        <v>0</v>
      </c>
      <c r="FZ16" s="76">
        <f t="shared" si="51"/>
        <v>0</v>
      </c>
      <c r="GA16" s="68" t="s">
        <v>31</v>
      </c>
      <c r="GB16" s="69">
        <v>10</v>
      </c>
      <c r="GC16" s="70"/>
      <c r="GD16" s="71"/>
      <c r="GE16" s="72"/>
      <c r="GF16" s="73"/>
      <c r="GG16" s="74"/>
      <c r="GH16" s="72"/>
      <c r="GI16" s="73"/>
      <c r="GJ16" s="74"/>
      <c r="GK16" s="75"/>
      <c r="GL16" s="76">
        <f t="shared" si="52"/>
        <v>0</v>
      </c>
      <c r="GM16" s="76">
        <f t="shared" si="53"/>
        <v>0</v>
      </c>
      <c r="GN16" s="68" t="s">
        <v>31</v>
      </c>
      <c r="GO16" s="69">
        <v>10</v>
      </c>
      <c r="GP16" s="70"/>
      <c r="GQ16" s="71"/>
      <c r="GR16" s="72"/>
      <c r="GS16" s="73"/>
      <c r="GT16" s="74"/>
      <c r="GU16" s="72"/>
      <c r="GV16" s="73"/>
      <c r="GW16" s="74"/>
      <c r="GX16" s="75"/>
      <c r="GY16" s="76">
        <f t="shared" si="54"/>
        <v>0</v>
      </c>
      <c r="GZ16" s="76">
        <f t="shared" si="55"/>
        <v>0</v>
      </c>
      <c r="HA16" s="68" t="s">
        <v>31</v>
      </c>
      <c r="HB16" s="69">
        <v>10</v>
      </c>
      <c r="HC16" s="70"/>
      <c r="HD16" s="71"/>
      <c r="HE16" s="72"/>
      <c r="HF16" s="73"/>
      <c r="HG16" s="74"/>
      <c r="HH16" s="72"/>
      <c r="HI16" s="73"/>
      <c r="HJ16" s="74"/>
      <c r="HK16" s="75"/>
      <c r="HL16" s="76">
        <f t="shared" si="56"/>
        <v>0</v>
      </c>
      <c r="HM16" s="76">
        <f t="shared" si="57"/>
        <v>0</v>
      </c>
      <c r="HN16" s="68" t="s">
        <v>31</v>
      </c>
      <c r="HO16" s="69">
        <v>10</v>
      </c>
      <c r="HP16" s="56">
        <f t="shared" si="75"/>
        <v>0</v>
      </c>
      <c r="HQ16" s="57">
        <f t="shared" si="75"/>
        <v>0</v>
      </c>
      <c r="HR16" s="77">
        <f t="shared" si="76"/>
        <v>0</v>
      </c>
      <c r="HS16" s="78">
        <f t="shared" si="58"/>
        <v>0</v>
      </c>
      <c r="HT16" s="79">
        <f t="shared" si="58"/>
        <v>0</v>
      </c>
      <c r="HU16" s="80">
        <f t="shared" si="58"/>
        <v>0</v>
      </c>
      <c r="HV16" s="78">
        <f t="shared" si="58"/>
        <v>0</v>
      </c>
      <c r="HW16" s="78">
        <f t="shared" si="58"/>
        <v>0</v>
      </c>
      <c r="HX16" s="81">
        <f t="shared" si="58"/>
        <v>0</v>
      </c>
      <c r="HY16" s="76">
        <f t="shared" si="59"/>
        <v>0</v>
      </c>
      <c r="HZ16" s="76">
        <f t="shared" si="60"/>
        <v>0</v>
      </c>
      <c r="IA16" s="68" t="s">
        <v>31</v>
      </c>
      <c r="IB16" s="69">
        <v>10</v>
      </c>
      <c r="IC16" s="61">
        <f t="shared" si="77"/>
        <v>0</v>
      </c>
      <c r="ID16" s="65">
        <f t="shared" si="61"/>
        <v>0</v>
      </c>
      <c r="IE16" s="61">
        <f t="shared" si="62"/>
        <v>0</v>
      </c>
      <c r="IF16" s="64">
        <f t="shared" si="62"/>
        <v>0</v>
      </c>
      <c r="IG16" s="65">
        <f t="shared" si="62"/>
        <v>0</v>
      </c>
      <c r="IH16" s="61">
        <f>H16+U16+AH16+BH16+BU16+CH16+DU16+EH16+EU16+GH16+GU16+HH16</f>
        <v>0</v>
      </c>
      <c r="II16" s="64">
        <f t="shared" si="62"/>
        <v>0</v>
      </c>
      <c r="IJ16" s="64">
        <f t="shared" si="62"/>
        <v>0</v>
      </c>
      <c r="IK16" s="65">
        <f t="shared" si="62"/>
        <v>0</v>
      </c>
      <c r="IL16" s="76">
        <f t="shared" si="63"/>
        <v>0</v>
      </c>
      <c r="IM16" s="76">
        <f t="shared" si="64"/>
        <v>0</v>
      </c>
    </row>
    <row r="17" spans="1:247" ht="15.75" thickBot="1">
      <c r="A17" s="68" t="s">
        <v>32</v>
      </c>
      <c r="B17" s="69">
        <v>11</v>
      </c>
      <c r="C17" s="87">
        <v>16</v>
      </c>
      <c r="D17" s="88">
        <v>2</v>
      </c>
      <c r="E17" s="89">
        <f>365.3</f>
        <v>365.3</v>
      </c>
      <c r="F17" s="90">
        <v>20.4</v>
      </c>
      <c r="G17" s="91">
        <v>32.3</v>
      </c>
      <c r="H17" s="89">
        <v>365.3</v>
      </c>
      <c r="I17" s="90"/>
      <c r="J17" s="90">
        <v>32.3</v>
      </c>
      <c r="K17" s="92"/>
      <c r="L17" s="93">
        <f t="shared" si="20"/>
        <v>22831.3</v>
      </c>
      <c r="M17" s="93">
        <f t="shared" si="21"/>
        <v>16150</v>
      </c>
      <c r="N17" s="68" t="s">
        <v>32</v>
      </c>
      <c r="O17" s="69">
        <v>11</v>
      </c>
      <c r="P17" s="87">
        <v>16</v>
      </c>
      <c r="Q17" s="88">
        <v>2</v>
      </c>
      <c r="R17" s="89">
        <f>284.3</f>
        <v>284.3</v>
      </c>
      <c r="S17" s="90">
        <v>10.8</v>
      </c>
      <c r="T17" s="91">
        <v>54.4</v>
      </c>
      <c r="U17" s="89">
        <v>284.3</v>
      </c>
      <c r="V17" s="90"/>
      <c r="W17" s="91">
        <v>54.4</v>
      </c>
      <c r="X17" s="92"/>
      <c r="Y17" s="93">
        <f t="shared" si="22"/>
        <v>17768.8</v>
      </c>
      <c r="Z17" s="93">
        <f t="shared" si="23"/>
        <v>27200</v>
      </c>
      <c r="AA17" s="68" t="s">
        <v>32</v>
      </c>
      <c r="AB17" s="69">
        <v>11</v>
      </c>
      <c r="AC17" s="87">
        <v>16</v>
      </c>
      <c r="AD17" s="88">
        <v>2.5</v>
      </c>
      <c r="AE17" s="89">
        <f>304.5</f>
        <v>304.5</v>
      </c>
      <c r="AF17" s="90">
        <v>11.1</v>
      </c>
      <c r="AG17" s="91">
        <v>36.3</v>
      </c>
      <c r="AH17" s="89">
        <v>304.5</v>
      </c>
      <c r="AI17" s="90"/>
      <c r="AJ17" s="91">
        <v>36.3</v>
      </c>
      <c r="AK17" s="92"/>
      <c r="AL17" s="93">
        <f t="shared" si="65"/>
        <v>19031.3</v>
      </c>
      <c r="AM17" s="93">
        <f t="shared" si="24"/>
        <v>14520</v>
      </c>
      <c r="AN17" s="68" t="s">
        <v>32</v>
      </c>
      <c r="AO17" s="69">
        <v>11</v>
      </c>
      <c r="AP17" s="94">
        <f t="shared" si="66"/>
        <v>16</v>
      </c>
      <c r="AQ17" s="95">
        <f t="shared" si="66"/>
        <v>2.2</v>
      </c>
      <c r="AR17" s="96">
        <f t="shared" si="67"/>
        <v>954.1</v>
      </c>
      <c r="AS17" s="97">
        <f t="shared" si="25"/>
        <v>42.3</v>
      </c>
      <c r="AT17" s="98">
        <f t="shared" si="25"/>
        <v>122.99999999999999</v>
      </c>
      <c r="AU17" s="94">
        <f t="shared" si="25"/>
        <v>954.1</v>
      </c>
      <c r="AV17" s="97">
        <f t="shared" si="25"/>
        <v>0</v>
      </c>
      <c r="AW17" s="97">
        <f t="shared" si="25"/>
        <v>122.99999999999999</v>
      </c>
      <c r="AX17" s="95">
        <f t="shared" si="25"/>
        <v>0</v>
      </c>
      <c r="AY17" s="93">
        <f t="shared" si="68"/>
        <v>19877.1</v>
      </c>
      <c r="AZ17" s="93">
        <f t="shared" si="26"/>
        <v>18636.4</v>
      </c>
      <c r="BA17" s="68" t="s">
        <v>32</v>
      </c>
      <c r="BB17" s="69">
        <v>11</v>
      </c>
      <c r="BC17" s="87">
        <v>16</v>
      </c>
      <c r="BD17" s="88">
        <v>2.5</v>
      </c>
      <c r="BE17" s="89">
        <f>330.1</f>
        <v>330.1</v>
      </c>
      <c r="BF17" s="90">
        <v>30.6</v>
      </c>
      <c r="BG17" s="91">
        <v>44.9</v>
      </c>
      <c r="BH17" s="89">
        <v>330.1</v>
      </c>
      <c r="BI17" s="90"/>
      <c r="BJ17" s="91">
        <v>44.9</v>
      </c>
      <c r="BK17" s="92"/>
      <c r="BL17" s="93">
        <f>IF(BC17=0,0,ROUND((BE17/BC17)*1000,1))</f>
        <v>20631.3</v>
      </c>
      <c r="BM17" s="93">
        <f t="shared" si="28"/>
        <v>17960</v>
      </c>
      <c r="BN17" s="68" t="s">
        <v>32</v>
      </c>
      <c r="BO17" s="69">
        <v>11</v>
      </c>
      <c r="BP17" s="87">
        <v>16</v>
      </c>
      <c r="BQ17" s="88">
        <v>2.4</v>
      </c>
      <c r="BR17" s="89">
        <f>341.5</f>
        <v>341.5</v>
      </c>
      <c r="BS17" s="90">
        <v>43.3</v>
      </c>
      <c r="BT17" s="91">
        <v>67.1</v>
      </c>
      <c r="BU17" s="89">
        <v>341.5</v>
      </c>
      <c r="BV17" s="90"/>
      <c r="BW17" s="91">
        <v>67.1</v>
      </c>
      <c r="BX17" s="92"/>
      <c r="BY17" s="93">
        <f t="shared" si="6"/>
        <v>21343.8</v>
      </c>
      <c r="BZ17" s="93">
        <f>IF(BQ17=0,0,ROUND((BT17/BQ17)*1000,1))</f>
        <v>27958.3</v>
      </c>
      <c r="CA17" s="68" t="s">
        <v>32</v>
      </c>
      <c r="CB17" s="69">
        <v>11</v>
      </c>
      <c r="CC17" s="87">
        <v>16</v>
      </c>
      <c r="CD17" s="88">
        <v>1.1</v>
      </c>
      <c r="CE17" s="89">
        <f>396.7</f>
        <v>396.7</v>
      </c>
      <c r="CF17" s="90">
        <v>7.9</v>
      </c>
      <c r="CG17" s="91">
        <v>15</v>
      </c>
      <c r="CH17" s="89">
        <v>396.7</v>
      </c>
      <c r="CI17" s="90"/>
      <c r="CJ17" s="91">
        <v>15</v>
      </c>
      <c r="CK17" s="92"/>
      <c r="CL17" s="93">
        <f t="shared" si="30"/>
        <v>24793.8</v>
      </c>
      <c r="CM17" s="93">
        <f t="shared" si="31"/>
        <v>13636.4</v>
      </c>
      <c r="CN17" s="68" t="s">
        <v>32</v>
      </c>
      <c r="CO17" s="69">
        <v>11</v>
      </c>
      <c r="CP17" s="94">
        <f t="shared" si="69"/>
        <v>16</v>
      </c>
      <c r="CQ17" s="95">
        <f t="shared" si="69"/>
        <v>2</v>
      </c>
      <c r="CR17" s="96">
        <f t="shared" si="70"/>
        <v>1068.3</v>
      </c>
      <c r="CS17" s="97">
        <f t="shared" si="32"/>
        <v>81.80000000000001</v>
      </c>
      <c r="CT17" s="98">
        <f t="shared" si="32"/>
        <v>127</v>
      </c>
      <c r="CU17" s="94">
        <f t="shared" si="32"/>
        <v>1068.3</v>
      </c>
      <c r="CV17" s="97">
        <f t="shared" si="32"/>
        <v>0</v>
      </c>
      <c r="CW17" s="97">
        <f t="shared" si="32"/>
        <v>127</v>
      </c>
      <c r="CX17" s="95">
        <f t="shared" si="32"/>
        <v>0</v>
      </c>
      <c r="CY17" s="93">
        <f t="shared" si="33"/>
        <v>22256.3</v>
      </c>
      <c r="CZ17" s="93">
        <f t="shared" si="34"/>
        <v>21166.7</v>
      </c>
      <c r="DA17" s="68" t="s">
        <v>32</v>
      </c>
      <c r="DB17" s="69">
        <v>11</v>
      </c>
      <c r="DC17" s="99">
        <f t="shared" si="71"/>
        <v>16</v>
      </c>
      <c r="DD17" s="100">
        <f t="shared" si="35"/>
        <v>2.1</v>
      </c>
      <c r="DE17" s="101">
        <f t="shared" si="36"/>
        <v>2022.4</v>
      </c>
      <c r="DF17" s="102">
        <f t="shared" si="36"/>
        <v>124.10000000000001</v>
      </c>
      <c r="DG17" s="103">
        <f t="shared" si="36"/>
        <v>249.99999999999997</v>
      </c>
      <c r="DH17" s="99">
        <f t="shared" si="36"/>
        <v>2022.4</v>
      </c>
      <c r="DI17" s="102">
        <f t="shared" si="36"/>
        <v>0</v>
      </c>
      <c r="DJ17" s="102">
        <f t="shared" si="36"/>
        <v>249.99999999999997</v>
      </c>
      <c r="DK17" s="103">
        <f t="shared" si="36"/>
        <v>0</v>
      </c>
      <c r="DL17" s="93">
        <f t="shared" si="37"/>
        <v>21066.7</v>
      </c>
      <c r="DM17" s="93">
        <f t="shared" si="38"/>
        <v>19841.3</v>
      </c>
      <c r="DN17" s="68" t="s">
        <v>32</v>
      </c>
      <c r="DO17" s="69">
        <v>11</v>
      </c>
      <c r="DP17" s="87">
        <v>12</v>
      </c>
      <c r="DQ17" s="88">
        <v>2</v>
      </c>
      <c r="DR17" s="89">
        <v>314.8</v>
      </c>
      <c r="DS17" s="90">
        <v>29</v>
      </c>
      <c r="DT17" s="91">
        <v>29.8</v>
      </c>
      <c r="DU17" s="89">
        <v>314.8</v>
      </c>
      <c r="DV17" s="90"/>
      <c r="DW17" s="91">
        <v>29.8</v>
      </c>
      <c r="DX17" s="92"/>
      <c r="DY17" s="93">
        <f t="shared" si="39"/>
        <v>26233.3</v>
      </c>
      <c r="DZ17" s="93">
        <f t="shared" si="40"/>
        <v>14900</v>
      </c>
      <c r="EA17" s="68" t="s">
        <v>32</v>
      </c>
      <c r="EB17" s="69">
        <v>11</v>
      </c>
      <c r="EC17" s="87">
        <v>12</v>
      </c>
      <c r="ED17" s="88">
        <v>1.8</v>
      </c>
      <c r="EE17" s="89">
        <v>193.4</v>
      </c>
      <c r="EF17" s="90">
        <v>15.7</v>
      </c>
      <c r="EG17" s="92">
        <v>39.4</v>
      </c>
      <c r="EH17" s="89">
        <v>193.4</v>
      </c>
      <c r="EI17" s="90"/>
      <c r="EJ17" s="91">
        <v>39.4</v>
      </c>
      <c r="EK17" s="92"/>
      <c r="EL17" s="93">
        <f t="shared" si="41"/>
        <v>16116.7</v>
      </c>
      <c r="EM17" s="93">
        <f t="shared" si="42"/>
        <v>21888.9</v>
      </c>
      <c r="EN17" s="68" t="s">
        <v>32</v>
      </c>
      <c r="EO17" s="69">
        <v>11</v>
      </c>
      <c r="EP17" s="87">
        <v>16</v>
      </c>
      <c r="EQ17" s="88">
        <v>1.4</v>
      </c>
      <c r="ER17" s="89">
        <f>311.8</f>
        <v>311.8</v>
      </c>
      <c r="ES17" s="90">
        <v>16.3</v>
      </c>
      <c r="ET17" s="91">
        <v>16.5</v>
      </c>
      <c r="EU17" s="89">
        <v>311.8</v>
      </c>
      <c r="EV17" s="90"/>
      <c r="EW17" s="91">
        <v>16.5</v>
      </c>
      <c r="EX17" s="92"/>
      <c r="EY17" s="93">
        <f t="shared" si="43"/>
        <v>19487.5</v>
      </c>
      <c r="EZ17" s="93">
        <f t="shared" si="44"/>
        <v>11785.7</v>
      </c>
      <c r="FA17" s="68" t="s">
        <v>32</v>
      </c>
      <c r="FB17" s="69">
        <v>11</v>
      </c>
      <c r="FC17" s="94">
        <f t="shared" si="72"/>
        <v>13.3</v>
      </c>
      <c r="FD17" s="95">
        <f t="shared" si="72"/>
        <v>1.7</v>
      </c>
      <c r="FE17" s="96">
        <f t="shared" si="73"/>
        <v>820</v>
      </c>
      <c r="FF17" s="97">
        <f t="shared" si="45"/>
        <v>61</v>
      </c>
      <c r="FG17" s="98">
        <f t="shared" si="45"/>
        <v>85.7</v>
      </c>
      <c r="FH17" s="94">
        <f>DU17+EH17+EU17</f>
        <v>820</v>
      </c>
      <c r="FI17" s="97">
        <f t="shared" si="45"/>
        <v>0</v>
      </c>
      <c r="FJ17" s="97">
        <f t="shared" si="45"/>
        <v>85.7</v>
      </c>
      <c r="FK17" s="95">
        <f t="shared" si="45"/>
        <v>0</v>
      </c>
      <c r="FL17" s="93">
        <f t="shared" si="46"/>
        <v>20551.4</v>
      </c>
      <c r="FM17" s="93">
        <f t="shared" si="47"/>
        <v>16803.9</v>
      </c>
      <c r="FN17" s="68" t="s">
        <v>32</v>
      </c>
      <c r="FO17" s="69">
        <v>11</v>
      </c>
      <c r="FP17" s="99">
        <f t="shared" si="74"/>
        <v>15.1</v>
      </c>
      <c r="FQ17" s="103">
        <f t="shared" si="48"/>
        <v>2</v>
      </c>
      <c r="FR17" s="99">
        <f t="shared" si="49"/>
        <v>2842.4000000000005</v>
      </c>
      <c r="FS17" s="102">
        <f t="shared" si="49"/>
        <v>185.10000000000002</v>
      </c>
      <c r="FT17" s="103">
        <f t="shared" si="49"/>
        <v>335.69999999999993</v>
      </c>
      <c r="FU17" s="99">
        <f>H17+U17+AH17+BH17+BU17+CH17+DU17+EH17+EU17</f>
        <v>2842.4000000000005</v>
      </c>
      <c r="FV17" s="102">
        <f t="shared" si="49"/>
        <v>0</v>
      </c>
      <c r="FW17" s="102">
        <f t="shared" si="49"/>
        <v>335.69999999999993</v>
      </c>
      <c r="FX17" s="103">
        <f t="shared" si="49"/>
        <v>0</v>
      </c>
      <c r="FY17" s="93">
        <f t="shared" si="50"/>
        <v>20915.4</v>
      </c>
      <c r="FZ17" s="93">
        <f t="shared" si="51"/>
        <v>18650</v>
      </c>
      <c r="GA17" s="68" t="s">
        <v>32</v>
      </c>
      <c r="GB17" s="69">
        <v>11</v>
      </c>
      <c r="GC17" s="87">
        <v>15</v>
      </c>
      <c r="GD17" s="88">
        <v>2</v>
      </c>
      <c r="GE17" s="89">
        <v>305.5</v>
      </c>
      <c r="GF17" s="90">
        <v>28.4</v>
      </c>
      <c r="GG17" s="91">
        <v>21.2</v>
      </c>
      <c r="GH17" s="89">
        <f>304.1+1.4</f>
        <v>305.5</v>
      </c>
      <c r="GI17" s="90"/>
      <c r="GJ17" s="91">
        <v>21.2</v>
      </c>
      <c r="GK17" s="92"/>
      <c r="GL17" s="93">
        <f t="shared" si="52"/>
        <v>20366.7</v>
      </c>
      <c r="GM17" s="93">
        <f t="shared" si="53"/>
        <v>10600</v>
      </c>
      <c r="GN17" s="68" t="s">
        <v>32</v>
      </c>
      <c r="GO17" s="69">
        <v>11</v>
      </c>
      <c r="GP17" s="87">
        <v>15</v>
      </c>
      <c r="GQ17" s="88">
        <v>1.8</v>
      </c>
      <c r="GR17" s="89">
        <v>335.9</v>
      </c>
      <c r="GS17" s="90">
        <v>30.8</v>
      </c>
      <c r="GT17" s="91">
        <v>24.7</v>
      </c>
      <c r="GU17" s="89">
        <v>335.9</v>
      </c>
      <c r="GV17" s="90"/>
      <c r="GW17" s="91">
        <v>24.7</v>
      </c>
      <c r="GX17" s="92"/>
      <c r="GY17" s="93">
        <f t="shared" si="54"/>
        <v>22393.3</v>
      </c>
      <c r="GZ17" s="93">
        <f t="shared" si="55"/>
        <v>13722.2</v>
      </c>
      <c r="HA17" s="68" t="s">
        <v>32</v>
      </c>
      <c r="HB17" s="69">
        <v>11</v>
      </c>
      <c r="HC17" s="87">
        <v>16</v>
      </c>
      <c r="HD17" s="88">
        <v>1.8</v>
      </c>
      <c r="HE17" s="89">
        <f>517.3</f>
        <v>517.3</v>
      </c>
      <c r="HF17" s="90">
        <v>28.2</v>
      </c>
      <c r="HG17" s="91">
        <v>31.8</v>
      </c>
      <c r="HH17" s="89">
        <v>517.3</v>
      </c>
      <c r="HI17" s="90"/>
      <c r="HJ17" s="91">
        <v>31.8</v>
      </c>
      <c r="HK17" s="92"/>
      <c r="HL17" s="93">
        <f t="shared" si="56"/>
        <v>32331.3</v>
      </c>
      <c r="HM17" s="93">
        <f t="shared" si="57"/>
        <v>17666.7</v>
      </c>
      <c r="HN17" s="68" t="s">
        <v>32</v>
      </c>
      <c r="HO17" s="69">
        <v>11</v>
      </c>
      <c r="HP17" s="94">
        <f t="shared" si="75"/>
        <v>15.3</v>
      </c>
      <c r="HQ17" s="95">
        <f t="shared" si="75"/>
        <v>1.9</v>
      </c>
      <c r="HR17" s="96">
        <f t="shared" si="76"/>
        <v>1158.6999999999998</v>
      </c>
      <c r="HS17" s="97">
        <f t="shared" si="58"/>
        <v>87.4</v>
      </c>
      <c r="HT17" s="98">
        <f t="shared" si="58"/>
        <v>77.7</v>
      </c>
      <c r="HU17" s="94">
        <f t="shared" si="58"/>
        <v>1158.6999999999998</v>
      </c>
      <c r="HV17" s="97">
        <f t="shared" si="58"/>
        <v>0</v>
      </c>
      <c r="HW17" s="97">
        <f t="shared" si="58"/>
        <v>77.7</v>
      </c>
      <c r="HX17" s="95">
        <f t="shared" si="58"/>
        <v>0</v>
      </c>
      <c r="HY17" s="93">
        <f t="shared" si="59"/>
        <v>25244</v>
      </c>
      <c r="HZ17" s="93">
        <f t="shared" si="60"/>
        <v>13631.6</v>
      </c>
      <c r="IA17" s="68" t="s">
        <v>32</v>
      </c>
      <c r="IB17" s="69">
        <v>11</v>
      </c>
      <c r="IC17" s="99">
        <f t="shared" si="77"/>
        <v>15.2</v>
      </c>
      <c r="ID17" s="103">
        <f t="shared" si="61"/>
        <v>1.9</v>
      </c>
      <c r="IE17" s="99">
        <f t="shared" si="62"/>
        <v>4001.1000000000004</v>
      </c>
      <c r="IF17" s="102">
        <f t="shared" si="62"/>
        <v>272.50000000000006</v>
      </c>
      <c r="IG17" s="103">
        <f t="shared" si="62"/>
        <v>413.3999999999999</v>
      </c>
      <c r="IH17" s="99">
        <f>H17+U17+AH17+BH17+BU17+CH17+DU17+EH17+EU17+GH17+GU17+HH17</f>
        <v>4001.1000000000004</v>
      </c>
      <c r="II17" s="102">
        <f t="shared" si="62"/>
        <v>0</v>
      </c>
      <c r="IJ17" s="102">
        <f t="shared" si="62"/>
        <v>413.3999999999999</v>
      </c>
      <c r="IK17" s="103">
        <f t="shared" si="62"/>
        <v>0</v>
      </c>
      <c r="IL17" s="93">
        <f t="shared" si="63"/>
        <v>21935.9</v>
      </c>
      <c r="IM17" s="93">
        <f t="shared" si="64"/>
        <v>18131.6</v>
      </c>
    </row>
    <row r="18" spans="1:247" ht="24" customHeight="1" thickBot="1">
      <c r="A18" s="247" t="s">
        <v>33</v>
      </c>
      <c r="B18" s="248"/>
      <c r="C18" s="248"/>
      <c r="D18" s="248"/>
      <c r="E18" s="255"/>
      <c r="F18" s="256" t="s">
        <v>34</v>
      </c>
      <c r="G18" s="257"/>
      <c r="H18" s="257"/>
      <c r="I18" s="257"/>
      <c r="J18" s="257"/>
      <c r="K18" s="258"/>
      <c r="L18" s="104" t="s">
        <v>16</v>
      </c>
      <c r="M18" s="171"/>
      <c r="N18" s="247" t="s">
        <v>35</v>
      </c>
      <c r="O18" s="248"/>
      <c r="P18" s="248"/>
      <c r="Q18" s="248"/>
      <c r="R18" s="255"/>
      <c r="S18" s="256" t="s">
        <v>34</v>
      </c>
      <c r="T18" s="257"/>
      <c r="U18" s="257"/>
      <c r="V18" s="257"/>
      <c r="W18" s="257"/>
      <c r="X18" s="258"/>
      <c r="Y18" s="104" t="s">
        <v>16</v>
      </c>
      <c r="Z18" s="171"/>
      <c r="AA18" s="247" t="s">
        <v>36</v>
      </c>
      <c r="AB18" s="248"/>
      <c r="AC18" s="248"/>
      <c r="AD18" s="248"/>
      <c r="AE18" s="255"/>
      <c r="AF18" s="256" t="s">
        <v>34</v>
      </c>
      <c r="AG18" s="257"/>
      <c r="AH18" s="257"/>
      <c r="AI18" s="257"/>
      <c r="AJ18" s="257"/>
      <c r="AK18" s="258"/>
      <c r="AL18" s="104" t="s">
        <v>16</v>
      </c>
      <c r="AM18" s="171"/>
      <c r="AN18" s="247" t="s">
        <v>37</v>
      </c>
      <c r="AO18" s="248"/>
      <c r="AP18" s="249"/>
      <c r="AQ18" s="249"/>
      <c r="AR18" s="255"/>
      <c r="AS18" s="256" t="s">
        <v>34</v>
      </c>
      <c r="AT18" s="257"/>
      <c r="AU18" s="257"/>
      <c r="AV18" s="257"/>
      <c r="AW18" s="257"/>
      <c r="AX18" s="258"/>
      <c r="AY18" s="104" t="s">
        <v>16</v>
      </c>
      <c r="AZ18" s="171"/>
      <c r="BA18" s="247" t="s">
        <v>38</v>
      </c>
      <c r="BB18" s="248"/>
      <c r="BC18" s="248"/>
      <c r="BD18" s="248"/>
      <c r="BE18" s="255"/>
      <c r="BF18" s="256" t="s">
        <v>34</v>
      </c>
      <c r="BG18" s="257"/>
      <c r="BH18" s="257"/>
      <c r="BI18" s="257"/>
      <c r="BJ18" s="257"/>
      <c r="BK18" s="258"/>
      <c r="BL18" s="104" t="s">
        <v>16</v>
      </c>
      <c r="BM18" s="171"/>
      <c r="BN18" s="247" t="s">
        <v>39</v>
      </c>
      <c r="BO18" s="248"/>
      <c r="BP18" s="248"/>
      <c r="BQ18" s="248"/>
      <c r="BR18" s="255"/>
      <c r="BS18" s="256" t="s">
        <v>34</v>
      </c>
      <c r="BT18" s="257"/>
      <c r="BU18" s="257"/>
      <c r="BV18" s="257"/>
      <c r="BW18" s="257"/>
      <c r="BX18" s="258"/>
      <c r="BY18" s="104" t="s">
        <v>16</v>
      </c>
      <c r="BZ18" s="171"/>
      <c r="CA18" s="247" t="s">
        <v>40</v>
      </c>
      <c r="CB18" s="248"/>
      <c r="CC18" s="248"/>
      <c r="CD18" s="248"/>
      <c r="CE18" s="255"/>
      <c r="CF18" s="256" t="s">
        <v>34</v>
      </c>
      <c r="CG18" s="257"/>
      <c r="CH18" s="257"/>
      <c r="CI18" s="257"/>
      <c r="CJ18" s="257"/>
      <c r="CK18" s="258"/>
      <c r="CL18" s="104" t="s">
        <v>16</v>
      </c>
      <c r="CM18" s="171"/>
      <c r="CN18" s="247" t="s">
        <v>41</v>
      </c>
      <c r="CO18" s="248"/>
      <c r="CP18" s="249"/>
      <c r="CQ18" s="249"/>
      <c r="CR18" s="255"/>
      <c r="CS18" s="256" t="s">
        <v>34</v>
      </c>
      <c r="CT18" s="257"/>
      <c r="CU18" s="257"/>
      <c r="CV18" s="257"/>
      <c r="CW18" s="257"/>
      <c r="CX18" s="258"/>
      <c r="CY18" s="104" t="s">
        <v>16</v>
      </c>
      <c r="CZ18" s="171"/>
      <c r="DA18" s="247" t="s">
        <v>42</v>
      </c>
      <c r="DB18" s="248"/>
      <c r="DC18" s="249"/>
      <c r="DD18" s="250"/>
      <c r="DE18" s="251"/>
      <c r="DF18" s="252" t="s">
        <v>34</v>
      </c>
      <c r="DG18" s="253"/>
      <c r="DH18" s="253"/>
      <c r="DI18" s="253"/>
      <c r="DJ18" s="253"/>
      <c r="DK18" s="254"/>
      <c r="DL18" s="104" t="s">
        <v>16</v>
      </c>
      <c r="DM18" s="171"/>
      <c r="DN18" s="247" t="s">
        <v>43</v>
      </c>
      <c r="DO18" s="248"/>
      <c r="DP18" s="248"/>
      <c r="DQ18" s="248"/>
      <c r="DR18" s="255"/>
      <c r="DS18" s="256" t="s">
        <v>34</v>
      </c>
      <c r="DT18" s="257"/>
      <c r="DU18" s="257"/>
      <c r="DV18" s="257"/>
      <c r="DW18" s="257"/>
      <c r="DX18" s="258"/>
      <c r="DY18" s="104" t="s">
        <v>16</v>
      </c>
      <c r="DZ18" s="171"/>
      <c r="EA18" s="247" t="s">
        <v>44</v>
      </c>
      <c r="EB18" s="248"/>
      <c r="EC18" s="248"/>
      <c r="ED18" s="248"/>
      <c r="EE18" s="255"/>
      <c r="EF18" s="256" t="s">
        <v>34</v>
      </c>
      <c r="EG18" s="257"/>
      <c r="EH18" s="257"/>
      <c r="EI18" s="257"/>
      <c r="EJ18" s="257"/>
      <c r="EK18" s="258"/>
      <c r="EL18" s="104" t="s">
        <v>16</v>
      </c>
      <c r="EM18" s="171"/>
      <c r="EN18" s="247" t="s">
        <v>45</v>
      </c>
      <c r="EO18" s="248"/>
      <c r="EP18" s="248"/>
      <c r="EQ18" s="248"/>
      <c r="ER18" s="255"/>
      <c r="ES18" s="256" t="s">
        <v>34</v>
      </c>
      <c r="ET18" s="257"/>
      <c r="EU18" s="257"/>
      <c r="EV18" s="257"/>
      <c r="EW18" s="257"/>
      <c r="EX18" s="258"/>
      <c r="EY18" s="104" t="s">
        <v>16</v>
      </c>
      <c r="EZ18" s="171"/>
      <c r="FA18" s="247" t="s">
        <v>46</v>
      </c>
      <c r="FB18" s="248"/>
      <c r="FC18" s="249"/>
      <c r="FD18" s="249"/>
      <c r="FE18" s="255"/>
      <c r="FF18" s="256" t="s">
        <v>34</v>
      </c>
      <c r="FG18" s="257"/>
      <c r="FH18" s="257"/>
      <c r="FI18" s="257"/>
      <c r="FJ18" s="257"/>
      <c r="FK18" s="258"/>
      <c r="FL18" s="104" t="s">
        <v>16</v>
      </c>
      <c r="FM18" s="171"/>
      <c r="FN18" s="247" t="s">
        <v>47</v>
      </c>
      <c r="FO18" s="248"/>
      <c r="FP18" s="248"/>
      <c r="FQ18" s="248"/>
      <c r="FR18" s="255"/>
      <c r="FS18" s="252" t="s">
        <v>34</v>
      </c>
      <c r="FT18" s="253"/>
      <c r="FU18" s="253"/>
      <c r="FV18" s="253"/>
      <c r="FW18" s="253"/>
      <c r="FX18" s="254"/>
      <c r="FY18" s="104" t="s">
        <v>16</v>
      </c>
      <c r="FZ18" s="171"/>
      <c r="GA18" s="247" t="s">
        <v>48</v>
      </c>
      <c r="GB18" s="248"/>
      <c r="GC18" s="248"/>
      <c r="GD18" s="248"/>
      <c r="GE18" s="255"/>
      <c r="GF18" s="256" t="s">
        <v>34</v>
      </c>
      <c r="GG18" s="257"/>
      <c r="GH18" s="257"/>
      <c r="GI18" s="257"/>
      <c r="GJ18" s="257"/>
      <c r="GK18" s="258"/>
      <c r="GL18" s="104" t="s">
        <v>16</v>
      </c>
      <c r="GM18" s="171"/>
      <c r="GN18" s="247" t="s">
        <v>49</v>
      </c>
      <c r="GO18" s="248"/>
      <c r="GP18" s="248"/>
      <c r="GQ18" s="248"/>
      <c r="GR18" s="255"/>
      <c r="GS18" s="256" t="s">
        <v>34</v>
      </c>
      <c r="GT18" s="257"/>
      <c r="GU18" s="257"/>
      <c r="GV18" s="257"/>
      <c r="GW18" s="257"/>
      <c r="GX18" s="258"/>
      <c r="GY18" s="104" t="s">
        <v>16</v>
      </c>
      <c r="GZ18" s="171"/>
      <c r="HA18" s="247" t="s">
        <v>50</v>
      </c>
      <c r="HB18" s="248"/>
      <c r="HC18" s="248"/>
      <c r="HD18" s="248"/>
      <c r="HE18" s="255"/>
      <c r="HF18" s="256" t="s">
        <v>34</v>
      </c>
      <c r="HG18" s="257"/>
      <c r="HH18" s="257"/>
      <c r="HI18" s="257"/>
      <c r="HJ18" s="257"/>
      <c r="HK18" s="258"/>
      <c r="HL18" s="104" t="s">
        <v>16</v>
      </c>
      <c r="HM18" s="171"/>
      <c r="HN18" s="247" t="s">
        <v>51</v>
      </c>
      <c r="HO18" s="248"/>
      <c r="HP18" s="249"/>
      <c r="HQ18" s="249"/>
      <c r="HR18" s="255"/>
      <c r="HS18" s="256" t="s">
        <v>34</v>
      </c>
      <c r="HT18" s="257"/>
      <c r="HU18" s="257"/>
      <c r="HV18" s="257"/>
      <c r="HW18" s="257"/>
      <c r="HX18" s="258"/>
      <c r="HY18" s="104" t="s">
        <v>16</v>
      </c>
      <c r="HZ18" s="171"/>
      <c r="IA18" s="259" t="s">
        <v>52</v>
      </c>
      <c r="IB18" s="260"/>
      <c r="IC18" s="261"/>
      <c r="ID18" s="262"/>
      <c r="IE18" s="263"/>
      <c r="IF18" s="264" t="s">
        <v>34</v>
      </c>
      <c r="IG18" s="265"/>
      <c r="IH18" s="265"/>
      <c r="II18" s="265"/>
      <c r="IJ18" s="265"/>
      <c r="IK18" s="266"/>
      <c r="IL18" s="105" t="s">
        <v>16</v>
      </c>
      <c r="IM18" s="171"/>
    </row>
    <row r="19" spans="1:247" ht="43.5" customHeight="1">
      <c r="A19" s="267" t="s">
        <v>53</v>
      </c>
      <c r="B19" s="268"/>
      <c r="C19" s="106">
        <v>12</v>
      </c>
      <c r="D19" s="269">
        <v>4141.7</v>
      </c>
      <c r="E19" s="270"/>
      <c r="F19" s="271" t="s">
        <v>54</v>
      </c>
      <c r="G19" s="272"/>
      <c r="H19" s="272"/>
      <c r="I19" s="272"/>
      <c r="J19" s="273"/>
      <c r="K19" s="107">
        <v>22</v>
      </c>
      <c r="L19" s="108">
        <f>L20+L21+L23+L24</f>
        <v>91</v>
      </c>
      <c r="M19" s="109"/>
      <c r="N19" s="267" t="s">
        <v>53</v>
      </c>
      <c r="O19" s="268"/>
      <c r="P19" s="106">
        <v>12</v>
      </c>
      <c r="Q19" s="269">
        <v>4161.4</v>
      </c>
      <c r="R19" s="270"/>
      <c r="S19" s="271" t="s">
        <v>54</v>
      </c>
      <c r="T19" s="272"/>
      <c r="U19" s="272"/>
      <c r="V19" s="272"/>
      <c r="W19" s="273"/>
      <c r="X19" s="110">
        <v>22</v>
      </c>
      <c r="Y19" s="108">
        <f>Y20+Y21+Y23+Y24</f>
        <v>92</v>
      </c>
      <c r="Z19" s="109"/>
      <c r="AA19" s="267" t="s">
        <v>53</v>
      </c>
      <c r="AB19" s="268"/>
      <c r="AC19" s="106">
        <v>12</v>
      </c>
      <c r="AD19" s="269">
        <v>4286.5</v>
      </c>
      <c r="AE19" s="270"/>
      <c r="AF19" s="271" t="s">
        <v>54</v>
      </c>
      <c r="AG19" s="272"/>
      <c r="AH19" s="272"/>
      <c r="AI19" s="272"/>
      <c r="AJ19" s="273"/>
      <c r="AK19" s="110">
        <v>22</v>
      </c>
      <c r="AL19" s="108">
        <f>AL20+AL21+AL23+AL24</f>
        <v>91</v>
      </c>
      <c r="AM19" s="109"/>
      <c r="AN19" s="274" t="s">
        <v>53</v>
      </c>
      <c r="AO19" s="275"/>
      <c r="AP19" s="111">
        <v>12</v>
      </c>
      <c r="AQ19" s="276">
        <f>D19+Q19+AD19</f>
        <v>12589.599999999999</v>
      </c>
      <c r="AR19" s="277">
        <f aca="true" t="shared" si="78" ref="AR19:AR28">E19+R19+AE19</f>
        <v>0</v>
      </c>
      <c r="AS19" s="271" t="s">
        <v>54</v>
      </c>
      <c r="AT19" s="272"/>
      <c r="AU19" s="272"/>
      <c r="AV19" s="272"/>
      <c r="AW19" s="273"/>
      <c r="AX19" s="110">
        <v>22</v>
      </c>
      <c r="AY19" s="47">
        <f>AY20+AY21+AY23+AY24</f>
        <v>91</v>
      </c>
      <c r="AZ19" s="109"/>
      <c r="BA19" s="267" t="s">
        <v>53</v>
      </c>
      <c r="BB19" s="268"/>
      <c r="BC19" s="106">
        <v>12</v>
      </c>
      <c r="BD19" s="269">
        <f>4243.6</f>
        <v>4243.6</v>
      </c>
      <c r="BE19" s="270"/>
      <c r="BF19" s="271" t="s">
        <v>54</v>
      </c>
      <c r="BG19" s="272"/>
      <c r="BH19" s="272"/>
      <c r="BI19" s="272"/>
      <c r="BJ19" s="273"/>
      <c r="BK19" s="107">
        <v>22</v>
      </c>
      <c r="BL19" s="108">
        <f>BL20+BL21+BL23+BL24</f>
        <v>91</v>
      </c>
      <c r="BM19" s="109"/>
      <c r="BN19" s="267" t="s">
        <v>53</v>
      </c>
      <c r="BO19" s="268"/>
      <c r="BP19" s="106">
        <v>12</v>
      </c>
      <c r="BQ19" s="269">
        <v>4797</v>
      </c>
      <c r="BR19" s="270"/>
      <c r="BS19" s="271" t="s">
        <v>54</v>
      </c>
      <c r="BT19" s="272"/>
      <c r="BU19" s="272"/>
      <c r="BV19" s="272"/>
      <c r="BW19" s="273"/>
      <c r="BX19" s="110">
        <v>22</v>
      </c>
      <c r="BY19" s="108">
        <f>BY20+BY21+BY23+BY24</f>
        <v>87</v>
      </c>
      <c r="BZ19" s="109"/>
      <c r="CA19" s="267" t="s">
        <v>53</v>
      </c>
      <c r="CB19" s="268"/>
      <c r="CC19" s="106">
        <v>12</v>
      </c>
      <c r="CD19" s="269">
        <v>10263.2</v>
      </c>
      <c r="CE19" s="270"/>
      <c r="CF19" s="271" t="s">
        <v>54</v>
      </c>
      <c r="CG19" s="272"/>
      <c r="CH19" s="272"/>
      <c r="CI19" s="272"/>
      <c r="CJ19" s="273"/>
      <c r="CK19" s="110">
        <v>22</v>
      </c>
      <c r="CL19" s="108">
        <f>CL20+CL21+CL23+CL24</f>
        <v>82</v>
      </c>
      <c r="CM19" s="109"/>
      <c r="CN19" s="274" t="s">
        <v>53</v>
      </c>
      <c r="CO19" s="275"/>
      <c r="CP19" s="111">
        <v>12</v>
      </c>
      <c r="CQ19" s="276">
        <f>BD19+BQ19+CD19</f>
        <v>19303.800000000003</v>
      </c>
      <c r="CR19" s="277">
        <f aca="true" t="shared" si="79" ref="CR19:CR28">BE19+BR19+CE19</f>
        <v>0</v>
      </c>
      <c r="CS19" s="271" t="s">
        <v>54</v>
      </c>
      <c r="CT19" s="272"/>
      <c r="CU19" s="272"/>
      <c r="CV19" s="272"/>
      <c r="CW19" s="273"/>
      <c r="CX19" s="110">
        <v>22</v>
      </c>
      <c r="CY19" s="108">
        <f>CY20+CY21+CY23+CY24</f>
        <v>82</v>
      </c>
      <c r="CZ19" s="109"/>
      <c r="DA19" s="274" t="s">
        <v>53</v>
      </c>
      <c r="DB19" s="275"/>
      <c r="DC19" s="112">
        <v>7</v>
      </c>
      <c r="DD19" s="278">
        <f>AQ19+CQ19</f>
        <v>31893.4</v>
      </c>
      <c r="DE19" s="279"/>
      <c r="DF19" s="283" t="s">
        <v>54</v>
      </c>
      <c r="DG19" s="284"/>
      <c r="DH19" s="284"/>
      <c r="DI19" s="284"/>
      <c r="DJ19" s="275"/>
      <c r="DK19" s="110">
        <v>17</v>
      </c>
      <c r="DL19" s="108">
        <f>DL20+DL21+DL23+DL24</f>
        <v>82</v>
      </c>
      <c r="DM19" s="109"/>
      <c r="DN19" s="267" t="s">
        <v>53</v>
      </c>
      <c r="DO19" s="268"/>
      <c r="DP19" s="106">
        <v>12</v>
      </c>
      <c r="DQ19" s="269">
        <v>923.5</v>
      </c>
      <c r="DR19" s="270"/>
      <c r="DS19" s="271" t="s">
        <v>54</v>
      </c>
      <c r="DT19" s="272"/>
      <c r="DU19" s="272"/>
      <c r="DV19" s="272"/>
      <c r="DW19" s="273"/>
      <c r="DX19" s="110">
        <v>22</v>
      </c>
      <c r="DY19" s="108">
        <f>DY20+DY21+DY23+DY24</f>
        <v>80</v>
      </c>
      <c r="DZ19" s="109"/>
      <c r="EA19" s="267" t="s">
        <v>53</v>
      </c>
      <c r="EB19" s="268"/>
      <c r="EC19" s="106">
        <v>12</v>
      </c>
      <c r="ED19" s="269">
        <v>1331.6</v>
      </c>
      <c r="EE19" s="270"/>
      <c r="EF19" s="271" t="s">
        <v>54</v>
      </c>
      <c r="EG19" s="272"/>
      <c r="EH19" s="272"/>
      <c r="EI19" s="272"/>
      <c r="EJ19" s="273"/>
      <c r="EK19" s="110">
        <v>22</v>
      </c>
      <c r="EL19" s="108">
        <f>EL20+EL21+EL23+EL24</f>
        <v>81</v>
      </c>
      <c r="EM19" s="109"/>
      <c r="EN19" s="267" t="s">
        <v>53</v>
      </c>
      <c r="EO19" s="268"/>
      <c r="EP19" s="106">
        <v>12</v>
      </c>
      <c r="EQ19" s="269">
        <v>4453.8</v>
      </c>
      <c r="ER19" s="270"/>
      <c r="ES19" s="271" t="s">
        <v>54</v>
      </c>
      <c r="ET19" s="272"/>
      <c r="EU19" s="272"/>
      <c r="EV19" s="272"/>
      <c r="EW19" s="273"/>
      <c r="EX19" s="110">
        <v>22</v>
      </c>
      <c r="EY19" s="108">
        <f>EY20+EY21+EY23+EY24</f>
        <v>91</v>
      </c>
      <c r="EZ19" s="109"/>
      <c r="FA19" s="274" t="s">
        <v>53</v>
      </c>
      <c r="FB19" s="275"/>
      <c r="FC19" s="111">
        <v>12</v>
      </c>
      <c r="FD19" s="276">
        <f aca="true" t="shared" si="80" ref="FD19:FE28">DQ19+ED19+EQ19</f>
        <v>6708.9</v>
      </c>
      <c r="FE19" s="277">
        <f t="shared" si="80"/>
        <v>0</v>
      </c>
      <c r="FF19" s="271" t="s">
        <v>54</v>
      </c>
      <c r="FG19" s="272"/>
      <c r="FH19" s="272"/>
      <c r="FI19" s="272"/>
      <c r="FJ19" s="273"/>
      <c r="FK19" s="110">
        <v>22</v>
      </c>
      <c r="FL19" s="108">
        <f>FL20+FL21+FL23+FL24</f>
        <v>91</v>
      </c>
      <c r="FM19" s="109"/>
      <c r="FN19" s="274" t="s">
        <v>53</v>
      </c>
      <c r="FO19" s="275"/>
      <c r="FP19" s="112">
        <v>7</v>
      </c>
      <c r="FQ19" s="280">
        <f>DD19+FD19</f>
        <v>38602.3</v>
      </c>
      <c r="FR19" s="281"/>
      <c r="FS19" s="267" t="s">
        <v>54</v>
      </c>
      <c r="FT19" s="282"/>
      <c r="FU19" s="282"/>
      <c r="FV19" s="282"/>
      <c r="FW19" s="268"/>
      <c r="FX19" s="107">
        <v>17</v>
      </c>
      <c r="FY19" s="108">
        <f>FY20+FY21+FY23+FY24</f>
        <v>91</v>
      </c>
      <c r="FZ19" s="109"/>
      <c r="GA19" s="267" t="s">
        <v>53</v>
      </c>
      <c r="GB19" s="268"/>
      <c r="GC19" s="106">
        <v>12</v>
      </c>
      <c r="GD19" s="269">
        <v>4458.8</v>
      </c>
      <c r="GE19" s="270"/>
      <c r="GF19" s="271" t="s">
        <v>54</v>
      </c>
      <c r="GG19" s="272"/>
      <c r="GH19" s="272"/>
      <c r="GI19" s="272"/>
      <c r="GJ19" s="273"/>
      <c r="GK19" s="110">
        <v>22</v>
      </c>
      <c r="GL19" s="108">
        <f>GL20+GL21+GL23+GL24</f>
        <v>92</v>
      </c>
      <c r="GM19" s="109"/>
      <c r="GN19" s="267" t="s">
        <v>53</v>
      </c>
      <c r="GO19" s="268"/>
      <c r="GP19" s="106">
        <v>12</v>
      </c>
      <c r="GQ19" s="269">
        <v>4941.6</v>
      </c>
      <c r="GR19" s="270"/>
      <c r="GS19" s="271" t="s">
        <v>54</v>
      </c>
      <c r="GT19" s="272"/>
      <c r="GU19" s="272"/>
      <c r="GV19" s="272"/>
      <c r="GW19" s="273"/>
      <c r="GX19" s="110">
        <v>22</v>
      </c>
      <c r="GY19" s="108">
        <f>GY20+GY21+GY23+GY24</f>
        <v>93</v>
      </c>
      <c r="GZ19" s="109"/>
      <c r="HA19" s="267" t="s">
        <v>53</v>
      </c>
      <c r="HB19" s="268"/>
      <c r="HC19" s="106">
        <v>12</v>
      </c>
      <c r="HD19" s="269">
        <v>5563.7</v>
      </c>
      <c r="HE19" s="270"/>
      <c r="HF19" s="271" t="s">
        <v>54</v>
      </c>
      <c r="HG19" s="272"/>
      <c r="HH19" s="272"/>
      <c r="HI19" s="272"/>
      <c r="HJ19" s="273"/>
      <c r="HK19" s="110">
        <v>22</v>
      </c>
      <c r="HL19" s="108">
        <f>HL20+HL21+HL23+HL24</f>
        <v>94</v>
      </c>
      <c r="HM19" s="109"/>
      <c r="HN19" s="274" t="s">
        <v>53</v>
      </c>
      <c r="HO19" s="275"/>
      <c r="HP19" s="111">
        <v>12</v>
      </c>
      <c r="HQ19" s="276">
        <f aca="true" t="shared" si="81" ref="HQ19:HR28">GD19+GQ19+HD19</f>
        <v>14964.100000000002</v>
      </c>
      <c r="HR19" s="277">
        <f t="shared" si="81"/>
        <v>0</v>
      </c>
      <c r="HS19" s="271" t="s">
        <v>54</v>
      </c>
      <c r="HT19" s="272"/>
      <c r="HU19" s="272"/>
      <c r="HV19" s="272"/>
      <c r="HW19" s="273"/>
      <c r="HX19" s="110">
        <v>22</v>
      </c>
      <c r="HY19" s="108">
        <f>HY20+HY21+HY23+HY24</f>
        <v>94</v>
      </c>
      <c r="HZ19" s="109"/>
      <c r="IA19" s="271" t="s">
        <v>53</v>
      </c>
      <c r="IB19" s="273"/>
      <c r="IC19" s="112">
        <v>7</v>
      </c>
      <c r="ID19" s="278">
        <f>FQ19+HQ19</f>
        <v>53566.40000000001</v>
      </c>
      <c r="IE19" s="279"/>
      <c r="IF19" s="272" t="s">
        <v>54</v>
      </c>
      <c r="IG19" s="272"/>
      <c r="IH19" s="272"/>
      <c r="II19" s="272"/>
      <c r="IJ19" s="273"/>
      <c r="IK19" s="110">
        <v>17</v>
      </c>
      <c r="IL19" s="108">
        <f>IL20+IL21+IL23+IL24</f>
        <v>94</v>
      </c>
      <c r="IM19" s="109"/>
    </row>
    <row r="20" spans="1:247" ht="26.25" customHeight="1">
      <c r="A20" s="274" t="s">
        <v>55</v>
      </c>
      <c r="B20" s="275"/>
      <c r="C20" s="111">
        <v>13</v>
      </c>
      <c r="D20" s="285">
        <v>4</v>
      </c>
      <c r="E20" s="286"/>
      <c r="F20" s="294" t="s">
        <v>56</v>
      </c>
      <c r="G20" s="295"/>
      <c r="H20" s="295"/>
      <c r="I20" s="295"/>
      <c r="J20" s="296"/>
      <c r="K20" s="113">
        <v>23</v>
      </c>
      <c r="L20" s="172">
        <v>6</v>
      </c>
      <c r="M20" s="109"/>
      <c r="N20" s="274" t="s">
        <v>55</v>
      </c>
      <c r="O20" s="275"/>
      <c r="P20" s="111">
        <v>13</v>
      </c>
      <c r="Q20" s="285">
        <v>4</v>
      </c>
      <c r="R20" s="286"/>
      <c r="S20" s="287" t="s">
        <v>56</v>
      </c>
      <c r="T20" s="288"/>
      <c r="U20" s="288"/>
      <c r="V20" s="288"/>
      <c r="W20" s="289"/>
      <c r="X20" s="114">
        <v>23</v>
      </c>
      <c r="Y20" s="172">
        <v>6</v>
      </c>
      <c r="Z20" s="109"/>
      <c r="AA20" s="274" t="s">
        <v>55</v>
      </c>
      <c r="AB20" s="275"/>
      <c r="AC20" s="111">
        <v>13</v>
      </c>
      <c r="AD20" s="285">
        <v>4</v>
      </c>
      <c r="AE20" s="286"/>
      <c r="AF20" s="287" t="s">
        <v>56</v>
      </c>
      <c r="AG20" s="288"/>
      <c r="AH20" s="288"/>
      <c r="AI20" s="288"/>
      <c r="AJ20" s="289"/>
      <c r="AK20" s="114">
        <v>23</v>
      </c>
      <c r="AL20" s="172">
        <v>6</v>
      </c>
      <c r="AM20" s="109"/>
      <c r="AN20" s="290" t="s">
        <v>55</v>
      </c>
      <c r="AO20" s="291"/>
      <c r="AP20" s="115">
        <v>13</v>
      </c>
      <c r="AQ20" s="292">
        <f aca="true" t="shared" si="82" ref="AQ20:AQ28">D20+Q20+AD20</f>
        <v>12</v>
      </c>
      <c r="AR20" s="293">
        <f t="shared" si="78"/>
        <v>0</v>
      </c>
      <c r="AS20" s="287" t="s">
        <v>56</v>
      </c>
      <c r="AT20" s="288"/>
      <c r="AU20" s="288"/>
      <c r="AV20" s="288"/>
      <c r="AW20" s="289"/>
      <c r="AX20" s="114">
        <v>23</v>
      </c>
      <c r="AY20" s="173">
        <f>AL20</f>
        <v>6</v>
      </c>
      <c r="AZ20" s="109"/>
      <c r="BA20" s="274" t="s">
        <v>55</v>
      </c>
      <c r="BB20" s="275"/>
      <c r="BC20" s="111">
        <v>13</v>
      </c>
      <c r="BD20" s="285"/>
      <c r="BE20" s="286"/>
      <c r="BF20" s="294" t="s">
        <v>56</v>
      </c>
      <c r="BG20" s="295"/>
      <c r="BH20" s="295"/>
      <c r="BI20" s="295"/>
      <c r="BJ20" s="296"/>
      <c r="BK20" s="113">
        <v>23</v>
      </c>
      <c r="BL20" s="172">
        <v>6</v>
      </c>
      <c r="BM20" s="109"/>
      <c r="BN20" s="274" t="s">
        <v>55</v>
      </c>
      <c r="BO20" s="275"/>
      <c r="BP20" s="111">
        <v>13</v>
      </c>
      <c r="BQ20" s="285"/>
      <c r="BR20" s="286"/>
      <c r="BS20" s="287" t="s">
        <v>56</v>
      </c>
      <c r="BT20" s="288"/>
      <c r="BU20" s="288"/>
      <c r="BV20" s="288"/>
      <c r="BW20" s="289"/>
      <c r="BX20" s="114">
        <v>23</v>
      </c>
      <c r="BY20" s="172">
        <v>6</v>
      </c>
      <c r="BZ20" s="109"/>
      <c r="CA20" s="274" t="s">
        <v>55</v>
      </c>
      <c r="CB20" s="275"/>
      <c r="CC20" s="111">
        <v>13</v>
      </c>
      <c r="CD20" s="285"/>
      <c r="CE20" s="286"/>
      <c r="CF20" s="287" t="s">
        <v>56</v>
      </c>
      <c r="CG20" s="288"/>
      <c r="CH20" s="288"/>
      <c r="CI20" s="288"/>
      <c r="CJ20" s="289"/>
      <c r="CK20" s="114">
        <v>23</v>
      </c>
      <c r="CL20" s="172">
        <v>6</v>
      </c>
      <c r="CM20" s="109"/>
      <c r="CN20" s="290" t="s">
        <v>55</v>
      </c>
      <c r="CO20" s="291"/>
      <c r="CP20" s="115">
        <v>13</v>
      </c>
      <c r="CQ20" s="292">
        <f aca="true" t="shared" si="83" ref="CQ20:CQ28">BD20+BQ20+CD20</f>
        <v>0</v>
      </c>
      <c r="CR20" s="293">
        <f t="shared" si="79"/>
        <v>0</v>
      </c>
      <c r="CS20" s="287" t="s">
        <v>56</v>
      </c>
      <c r="CT20" s="288"/>
      <c r="CU20" s="288"/>
      <c r="CV20" s="288"/>
      <c r="CW20" s="289"/>
      <c r="CX20" s="114">
        <v>23</v>
      </c>
      <c r="CY20" s="173">
        <f>CL20</f>
        <v>6</v>
      </c>
      <c r="CZ20" s="109"/>
      <c r="DA20" s="290" t="s">
        <v>55</v>
      </c>
      <c r="DB20" s="291"/>
      <c r="DC20" s="116">
        <v>8</v>
      </c>
      <c r="DD20" s="297">
        <f aca="true" t="shared" si="84" ref="DD20:DD27">AQ20+CQ20</f>
        <v>12</v>
      </c>
      <c r="DE20" s="298"/>
      <c r="DF20" s="299" t="s">
        <v>56</v>
      </c>
      <c r="DG20" s="300"/>
      <c r="DH20" s="300"/>
      <c r="DI20" s="300"/>
      <c r="DJ20" s="301"/>
      <c r="DK20" s="114">
        <v>18</v>
      </c>
      <c r="DL20" s="34">
        <f aca="true" t="shared" si="85" ref="DL20:DL25">CL20</f>
        <v>6</v>
      </c>
      <c r="DM20" s="109"/>
      <c r="DN20" s="274" t="s">
        <v>55</v>
      </c>
      <c r="DO20" s="275"/>
      <c r="DP20" s="111">
        <v>13</v>
      </c>
      <c r="DQ20" s="285">
        <v>4</v>
      </c>
      <c r="DR20" s="286"/>
      <c r="DS20" s="287" t="s">
        <v>56</v>
      </c>
      <c r="DT20" s="288"/>
      <c r="DU20" s="288"/>
      <c r="DV20" s="288"/>
      <c r="DW20" s="289"/>
      <c r="DX20" s="114">
        <v>23</v>
      </c>
      <c r="DY20" s="172">
        <v>5</v>
      </c>
      <c r="DZ20" s="109"/>
      <c r="EA20" s="274" t="s">
        <v>55</v>
      </c>
      <c r="EB20" s="275"/>
      <c r="EC20" s="111">
        <v>13</v>
      </c>
      <c r="ED20" s="285"/>
      <c r="EE20" s="286"/>
      <c r="EF20" s="287" t="s">
        <v>56</v>
      </c>
      <c r="EG20" s="288"/>
      <c r="EH20" s="288"/>
      <c r="EI20" s="288"/>
      <c r="EJ20" s="289"/>
      <c r="EK20" s="114">
        <v>23</v>
      </c>
      <c r="EL20" s="172">
        <v>5</v>
      </c>
      <c r="EM20" s="109"/>
      <c r="EN20" s="274" t="s">
        <v>55</v>
      </c>
      <c r="EO20" s="275"/>
      <c r="EP20" s="111">
        <v>13</v>
      </c>
      <c r="EQ20" s="285"/>
      <c r="ER20" s="286"/>
      <c r="ES20" s="287" t="s">
        <v>56</v>
      </c>
      <c r="ET20" s="288"/>
      <c r="EU20" s="288"/>
      <c r="EV20" s="288"/>
      <c r="EW20" s="289"/>
      <c r="EX20" s="114">
        <v>23</v>
      </c>
      <c r="EY20" s="172">
        <v>6</v>
      </c>
      <c r="EZ20" s="109"/>
      <c r="FA20" s="290" t="s">
        <v>55</v>
      </c>
      <c r="FB20" s="291"/>
      <c r="FC20" s="115">
        <v>13</v>
      </c>
      <c r="FD20" s="292">
        <f t="shared" si="80"/>
        <v>4</v>
      </c>
      <c r="FE20" s="293">
        <f t="shared" si="80"/>
        <v>0</v>
      </c>
      <c r="FF20" s="287" t="s">
        <v>56</v>
      </c>
      <c r="FG20" s="288"/>
      <c r="FH20" s="288"/>
      <c r="FI20" s="288"/>
      <c r="FJ20" s="289"/>
      <c r="FK20" s="114">
        <v>23</v>
      </c>
      <c r="FL20" s="173">
        <f>EY20</f>
        <v>6</v>
      </c>
      <c r="FM20" s="109"/>
      <c r="FN20" s="274" t="s">
        <v>55</v>
      </c>
      <c r="FO20" s="275"/>
      <c r="FP20" s="112">
        <v>8</v>
      </c>
      <c r="FQ20" s="297">
        <f aca="true" t="shared" si="86" ref="FQ20:FQ27">DD20+FD20</f>
        <v>16</v>
      </c>
      <c r="FR20" s="298"/>
      <c r="FS20" s="304" t="s">
        <v>56</v>
      </c>
      <c r="FT20" s="305"/>
      <c r="FU20" s="305"/>
      <c r="FV20" s="305"/>
      <c r="FW20" s="306"/>
      <c r="FX20" s="113">
        <v>18</v>
      </c>
      <c r="FY20" s="47">
        <f>EY20</f>
        <v>6</v>
      </c>
      <c r="FZ20" s="109"/>
      <c r="GA20" s="274" t="s">
        <v>55</v>
      </c>
      <c r="GB20" s="275"/>
      <c r="GC20" s="111">
        <v>13</v>
      </c>
      <c r="GD20" s="285"/>
      <c r="GE20" s="286"/>
      <c r="GF20" s="287" t="s">
        <v>56</v>
      </c>
      <c r="GG20" s="288"/>
      <c r="GH20" s="288"/>
      <c r="GI20" s="288"/>
      <c r="GJ20" s="289"/>
      <c r="GK20" s="114">
        <v>23</v>
      </c>
      <c r="GL20" s="172">
        <v>6</v>
      </c>
      <c r="GM20" s="109"/>
      <c r="GN20" s="274" t="s">
        <v>55</v>
      </c>
      <c r="GO20" s="275"/>
      <c r="GP20" s="111">
        <v>13</v>
      </c>
      <c r="GQ20" s="285"/>
      <c r="GR20" s="286"/>
      <c r="GS20" s="287" t="s">
        <v>56</v>
      </c>
      <c r="GT20" s="288"/>
      <c r="GU20" s="288"/>
      <c r="GV20" s="288"/>
      <c r="GW20" s="289"/>
      <c r="GX20" s="114">
        <v>23</v>
      </c>
      <c r="GY20" s="172">
        <v>6</v>
      </c>
      <c r="GZ20" s="109"/>
      <c r="HA20" s="274" t="s">
        <v>55</v>
      </c>
      <c r="HB20" s="275"/>
      <c r="HC20" s="111">
        <v>13</v>
      </c>
      <c r="HD20" s="285"/>
      <c r="HE20" s="286"/>
      <c r="HF20" s="287" t="s">
        <v>56</v>
      </c>
      <c r="HG20" s="288"/>
      <c r="HH20" s="288"/>
      <c r="HI20" s="288"/>
      <c r="HJ20" s="289"/>
      <c r="HK20" s="114">
        <v>23</v>
      </c>
      <c r="HL20" s="172">
        <v>6</v>
      </c>
      <c r="HM20" s="109"/>
      <c r="HN20" s="290" t="s">
        <v>55</v>
      </c>
      <c r="HO20" s="291"/>
      <c r="HP20" s="115">
        <v>13</v>
      </c>
      <c r="HQ20" s="292">
        <f t="shared" si="81"/>
        <v>0</v>
      </c>
      <c r="HR20" s="293">
        <f t="shared" si="81"/>
        <v>0</v>
      </c>
      <c r="HS20" s="287" t="s">
        <v>56</v>
      </c>
      <c r="HT20" s="288"/>
      <c r="HU20" s="288"/>
      <c r="HV20" s="288"/>
      <c r="HW20" s="289"/>
      <c r="HX20" s="114">
        <v>23</v>
      </c>
      <c r="HY20" s="173">
        <f>HL20</f>
        <v>6</v>
      </c>
      <c r="HZ20" s="109"/>
      <c r="IA20" s="302" t="s">
        <v>55</v>
      </c>
      <c r="IB20" s="303"/>
      <c r="IC20" s="116">
        <v>8</v>
      </c>
      <c r="ID20" s="297">
        <f aca="true" t="shared" si="87" ref="ID20:ID27">FQ20+HQ20</f>
        <v>16</v>
      </c>
      <c r="IE20" s="298"/>
      <c r="IF20" s="288" t="s">
        <v>56</v>
      </c>
      <c r="IG20" s="288"/>
      <c r="IH20" s="288"/>
      <c r="II20" s="288"/>
      <c r="IJ20" s="289"/>
      <c r="IK20" s="114">
        <v>18</v>
      </c>
      <c r="IL20" s="34">
        <f>HL20</f>
        <v>6</v>
      </c>
      <c r="IM20" s="109"/>
    </row>
    <row r="21" spans="1:247" ht="16.5" customHeight="1">
      <c r="A21" s="290" t="s">
        <v>57</v>
      </c>
      <c r="B21" s="291"/>
      <c r="C21" s="115">
        <v>14</v>
      </c>
      <c r="D21" s="307"/>
      <c r="E21" s="308"/>
      <c r="F21" s="309" t="s">
        <v>58</v>
      </c>
      <c r="G21" s="310"/>
      <c r="H21" s="310"/>
      <c r="I21" s="310"/>
      <c r="J21" s="311"/>
      <c r="K21" s="114">
        <v>24</v>
      </c>
      <c r="L21" s="172">
        <v>69</v>
      </c>
      <c r="M21" s="117"/>
      <c r="N21" s="290" t="s">
        <v>57</v>
      </c>
      <c r="O21" s="291"/>
      <c r="P21" s="115">
        <v>14</v>
      </c>
      <c r="Q21" s="307"/>
      <c r="R21" s="308"/>
      <c r="S21" s="309" t="s">
        <v>58</v>
      </c>
      <c r="T21" s="310"/>
      <c r="U21" s="310"/>
      <c r="V21" s="310"/>
      <c r="W21" s="311"/>
      <c r="X21" s="114">
        <v>24</v>
      </c>
      <c r="Y21" s="172">
        <v>70</v>
      </c>
      <c r="Z21" s="117"/>
      <c r="AA21" s="290" t="s">
        <v>57</v>
      </c>
      <c r="AB21" s="291"/>
      <c r="AC21" s="115">
        <v>14</v>
      </c>
      <c r="AD21" s="307"/>
      <c r="AE21" s="308"/>
      <c r="AF21" s="309" t="s">
        <v>58</v>
      </c>
      <c r="AG21" s="310"/>
      <c r="AH21" s="310"/>
      <c r="AI21" s="310"/>
      <c r="AJ21" s="311"/>
      <c r="AK21" s="114">
        <v>24</v>
      </c>
      <c r="AL21" s="172">
        <v>69</v>
      </c>
      <c r="AM21" s="117"/>
      <c r="AN21" s="290" t="s">
        <v>57</v>
      </c>
      <c r="AO21" s="291"/>
      <c r="AP21" s="115">
        <v>14</v>
      </c>
      <c r="AQ21" s="292">
        <f t="shared" si="82"/>
        <v>0</v>
      </c>
      <c r="AR21" s="293">
        <f t="shared" si="78"/>
        <v>0</v>
      </c>
      <c r="AS21" s="309" t="s">
        <v>58</v>
      </c>
      <c r="AT21" s="310"/>
      <c r="AU21" s="310"/>
      <c r="AV21" s="310"/>
      <c r="AW21" s="311"/>
      <c r="AX21" s="114">
        <v>24</v>
      </c>
      <c r="AY21" s="173">
        <f aca="true" t="shared" si="88" ref="AY21:AY28">AL21</f>
        <v>69</v>
      </c>
      <c r="AZ21" s="117"/>
      <c r="BA21" s="290" t="s">
        <v>57</v>
      </c>
      <c r="BB21" s="291"/>
      <c r="BC21" s="115">
        <v>14</v>
      </c>
      <c r="BD21" s="307"/>
      <c r="BE21" s="308"/>
      <c r="BF21" s="309" t="s">
        <v>58</v>
      </c>
      <c r="BG21" s="310"/>
      <c r="BH21" s="310"/>
      <c r="BI21" s="310"/>
      <c r="BJ21" s="311"/>
      <c r="BK21" s="114">
        <v>24</v>
      </c>
      <c r="BL21" s="172">
        <v>69</v>
      </c>
      <c r="BM21" s="117"/>
      <c r="BN21" s="290" t="s">
        <v>57</v>
      </c>
      <c r="BO21" s="291"/>
      <c r="BP21" s="115">
        <v>14</v>
      </c>
      <c r="BQ21" s="307"/>
      <c r="BR21" s="308"/>
      <c r="BS21" s="309" t="s">
        <v>58</v>
      </c>
      <c r="BT21" s="310"/>
      <c r="BU21" s="310"/>
      <c r="BV21" s="310"/>
      <c r="BW21" s="311"/>
      <c r="BX21" s="114">
        <v>24</v>
      </c>
      <c r="BY21" s="172">
        <v>66</v>
      </c>
      <c r="BZ21" s="117"/>
      <c r="CA21" s="290" t="s">
        <v>57</v>
      </c>
      <c r="CB21" s="291"/>
      <c r="CC21" s="115">
        <v>14</v>
      </c>
      <c r="CD21" s="307"/>
      <c r="CE21" s="308"/>
      <c r="CF21" s="309" t="s">
        <v>58</v>
      </c>
      <c r="CG21" s="310"/>
      <c r="CH21" s="310"/>
      <c r="CI21" s="310"/>
      <c r="CJ21" s="311"/>
      <c r="CK21" s="114">
        <v>24</v>
      </c>
      <c r="CL21" s="172">
        <v>64</v>
      </c>
      <c r="CM21" s="117"/>
      <c r="CN21" s="290" t="s">
        <v>57</v>
      </c>
      <c r="CO21" s="291"/>
      <c r="CP21" s="115">
        <v>14</v>
      </c>
      <c r="CQ21" s="292">
        <f t="shared" si="83"/>
        <v>0</v>
      </c>
      <c r="CR21" s="293">
        <f t="shared" si="79"/>
        <v>0</v>
      </c>
      <c r="CS21" s="309" t="s">
        <v>58</v>
      </c>
      <c r="CT21" s="310"/>
      <c r="CU21" s="310"/>
      <c r="CV21" s="310"/>
      <c r="CW21" s="311"/>
      <c r="CX21" s="114">
        <v>24</v>
      </c>
      <c r="CY21" s="173">
        <f aca="true" t="shared" si="89" ref="CY21:CY28">CL21</f>
        <v>64</v>
      </c>
      <c r="CZ21" s="117"/>
      <c r="DA21" s="290" t="s">
        <v>57</v>
      </c>
      <c r="DB21" s="291"/>
      <c r="DC21" s="116">
        <v>9</v>
      </c>
      <c r="DD21" s="297">
        <f t="shared" si="84"/>
        <v>0</v>
      </c>
      <c r="DE21" s="298"/>
      <c r="DF21" s="312" t="s">
        <v>58</v>
      </c>
      <c r="DG21" s="313"/>
      <c r="DH21" s="313"/>
      <c r="DI21" s="313"/>
      <c r="DJ21" s="314"/>
      <c r="DK21" s="114">
        <v>19</v>
      </c>
      <c r="DL21" s="34">
        <f t="shared" si="85"/>
        <v>64</v>
      </c>
      <c r="DM21" s="117"/>
      <c r="DN21" s="290" t="s">
        <v>57</v>
      </c>
      <c r="DO21" s="291"/>
      <c r="DP21" s="115">
        <v>14</v>
      </c>
      <c r="DQ21" s="307"/>
      <c r="DR21" s="308"/>
      <c r="DS21" s="309" t="s">
        <v>58</v>
      </c>
      <c r="DT21" s="310"/>
      <c r="DU21" s="310"/>
      <c r="DV21" s="310"/>
      <c r="DW21" s="311"/>
      <c r="DX21" s="114">
        <v>24</v>
      </c>
      <c r="DY21" s="172">
        <v>64</v>
      </c>
      <c r="DZ21" s="117"/>
      <c r="EA21" s="290" t="s">
        <v>57</v>
      </c>
      <c r="EB21" s="291"/>
      <c r="EC21" s="115">
        <v>14</v>
      </c>
      <c r="ED21" s="307"/>
      <c r="EE21" s="308"/>
      <c r="EF21" s="309" t="s">
        <v>58</v>
      </c>
      <c r="EG21" s="310"/>
      <c r="EH21" s="310"/>
      <c r="EI21" s="310"/>
      <c r="EJ21" s="311"/>
      <c r="EK21" s="114">
        <v>24</v>
      </c>
      <c r="EL21" s="172">
        <v>64</v>
      </c>
      <c r="EM21" s="117"/>
      <c r="EN21" s="290" t="s">
        <v>57</v>
      </c>
      <c r="EO21" s="291"/>
      <c r="EP21" s="115">
        <v>14</v>
      </c>
      <c r="EQ21" s="307"/>
      <c r="ER21" s="308"/>
      <c r="ES21" s="309" t="s">
        <v>58</v>
      </c>
      <c r="ET21" s="310"/>
      <c r="EU21" s="310"/>
      <c r="EV21" s="310"/>
      <c r="EW21" s="311"/>
      <c r="EX21" s="114">
        <v>24</v>
      </c>
      <c r="EY21" s="172">
        <v>70</v>
      </c>
      <c r="EZ21" s="117"/>
      <c r="FA21" s="290" t="s">
        <v>57</v>
      </c>
      <c r="FB21" s="291"/>
      <c r="FC21" s="115">
        <v>14</v>
      </c>
      <c r="FD21" s="292">
        <f t="shared" si="80"/>
        <v>0</v>
      </c>
      <c r="FE21" s="293">
        <f t="shared" si="80"/>
        <v>0</v>
      </c>
      <c r="FF21" s="309" t="s">
        <v>58</v>
      </c>
      <c r="FG21" s="310"/>
      <c r="FH21" s="310"/>
      <c r="FI21" s="310"/>
      <c r="FJ21" s="311"/>
      <c r="FK21" s="114">
        <v>24</v>
      </c>
      <c r="FL21" s="173">
        <f aca="true" t="shared" si="90" ref="FL21:FL28">EY21</f>
        <v>70</v>
      </c>
      <c r="FM21" s="117"/>
      <c r="FN21" s="290" t="s">
        <v>57</v>
      </c>
      <c r="FO21" s="291"/>
      <c r="FP21" s="116">
        <v>9</v>
      </c>
      <c r="FQ21" s="297">
        <f t="shared" si="86"/>
        <v>0</v>
      </c>
      <c r="FR21" s="298"/>
      <c r="FS21" s="312" t="s">
        <v>58</v>
      </c>
      <c r="FT21" s="313"/>
      <c r="FU21" s="313"/>
      <c r="FV21" s="313"/>
      <c r="FW21" s="314"/>
      <c r="FX21" s="114">
        <v>19</v>
      </c>
      <c r="FY21" s="34">
        <f aca="true" t="shared" si="91" ref="FY21:FY28">EY21</f>
        <v>70</v>
      </c>
      <c r="FZ21" s="117"/>
      <c r="GA21" s="290" t="s">
        <v>57</v>
      </c>
      <c r="GB21" s="291"/>
      <c r="GC21" s="115">
        <v>14</v>
      </c>
      <c r="GD21" s="307"/>
      <c r="GE21" s="308"/>
      <c r="GF21" s="309" t="s">
        <v>58</v>
      </c>
      <c r="GG21" s="310"/>
      <c r="GH21" s="310"/>
      <c r="GI21" s="310"/>
      <c r="GJ21" s="311"/>
      <c r="GK21" s="114">
        <v>24</v>
      </c>
      <c r="GL21" s="172">
        <v>71</v>
      </c>
      <c r="GM21" s="117"/>
      <c r="GN21" s="290" t="s">
        <v>57</v>
      </c>
      <c r="GO21" s="291"/>
      <c r="GP21" s="115">
        <v>14</v>
      </c>
      <c r="GQ21" s="307"/>
      <c r="GR21" s="308"/>
      <c r="GS21" s="309" t="s">
        <v>58</v>
      </c>
      <c r="GT21" s="310"/>
      <c r="GU21" s="310"/>
      <c r="GV21" s="310"/>
      <c r="GW21" s="311"/>
      <c r="GX21" s="114">
        <v>24</v>
      </c>
      <c r="GY21" s="172">
        <v>71</v>
      </c>
      <c r="GZ21" s="117"/>
      <c r="HA21" s="290" t="s">
        <v>57</v>
      </c>
      <c r="HB21" s="291"/>
      <c r="HC21" s="115">
        <v>14</v>
      </c>
      <c r="HD21" s="307"/>
      <c r="HE21" s="308"/>
      <c r="HF21" s="309" t="s">
        <v>58</v>
      </c>
      <c r="HG21" s="310"/>
      <c r="HH21" s="310"/>
      <c r="HI21" s="310"/>
      <c r="HJ21" s="311"/>
      <c r="HK21" s="114">
        <v>24</v>
      </c>
      <c r="HL21" s="172">
        <v>71</v>
      </c>
      <c r="HM21" s="117"/>
      <c r="HN21" s="290" t="s">
        <v>57</v>
      </c>
      <c r="HO21" s="291"/>
      <c r="HP21" s="115">
        <v>14</v>
      </c>
      <c r="HQ21" s="292">
        <f t="shared" si="81"/>
        <v>0</v>
      </c>
      <c r="HR21" s="293">
        <f t="shared" si="81"/>
        <v>0</v>
      </c>
      <c r="HS21" s="309" t="s">
        <v>58</v>
      </c>
      <c r="HT21" s="310"/>
      <c r="HU21" s="310"/>
      <c r="HV21" s="310"/>
      <c r="HW21" s="311"/>
      <c r="HX21" s="114">
        <v>24</v>
      </c>
      <c r="HY21" s="173">
        <f aca="true" t="shared" si="92" ref="HY21:HY28">HL21</f>
        <v>71</v>
      </c>
      <c r="HZ21" s="117"/>
      <c r="IA21" s="302" t="s">
        <v>57</v>
      </c>
      <c r="IB21" s="303"/>
      <c r="IC21" s="116">
        <v>9</v>
      </c>
      <c r="ID21" s="297">
        <f t="shared" si="87"/>
        <v>0</v>
      </c>
      <c r="IE21" s="298"/>
      <c r="IF21" s="310" t="s">
        <v>58</v>
      </c>
      <c r="IG21" s="310"/>
      <c r="IH21" s="310"/>
      <c r="II21" s="310"/>
      <c r="IJ21" s="311"/>
      <c r="IK21" s="114">
        <v>19</v>
      </c>
      <c r="IL21" s="34">
        <f aca="true" t="shared" si="93" ref="IL21:IL28">HL21</f>
        <v>71</v>
      </c>
      <c r="IM21" s="117"/>
    </row>
    <row r="22" spans="1:247" ht="27.75" customHeight="1">
      <c r="A22" s="290" t="s">
        <v>59</v>
      </c>
      <c r="B22" s="291"/>
      <c r="C22" s="115">
        <v>15</v>
      </c>
      <c r="D22" s="307"/>
      <c r="E22" s="308"/>
      <c r="F22" s="309" t="s">
        <v>60</v>
      </c>
      <c r="G22" s="310"/>
      <c r="H22" s="310"/>
      <c r="I22" s="310"/>
      <c r="J22" s="311"/>
      <c r="K22" s="114">
        <v>25</v>
      </c>
      <c r="L22" s="172">
        <v>60</v>
      </c>
      <c r="M22" s="174"/>
      <c r="N22" s="290" t="s">
        <v>59</v>
      </c>
      <c r="O22" s="291"/>
      <c r="P22" s="115">
        <v>15</v>
      </c>
      <c r="Q22" s="307"/>
      <c r="R22" s="308"/>
      <c r="S22" s="309" t="s">
        <v>60</v>
      </c>
      <c r="T22" s="310"/>
      <c r="U22" s="310"/>
      <c r="V22" s="310"/>
      <c r="W22" s="311"/>
      <c r="X22" s="114">
        <v>25</v>
      </c>
      <c r="Y22" s="172">
        <v>60</v>
      </c>
      <c r="Z22" s="174"/>
      <c r="AA22" s="290" t="s">
        <v>59</v>
      </c>
      <c r="AB22" s="291"/>
      <c r="AC22" s="115">
        <v>15</v>
      </c>
      <c r="AD22" s="307"/>
      <c r="AE22" s="308"/>
      <c r="AF22" s="309" t="s">
        <v>60</v>
      </c>
      <c r="AG22" s="310"/>
      <c r="AH22" s="310"/>
      <c r="AI22" s="310"/>
      <c r="AJ22" s="311"/>
      <c r="AK22" s="114">
        <v>25</v>
      </c>
      <c r="AL22" s="172">
        <v>60</v>
      </c>
      <c r="AM22" s="174"/>
      <c r="AN22" s="290" t="s">
        <v>59</v>
      </c>
      <c r="AO22" s="291"/>
      <c r="AP22" s="115">
        <v>15</v>
      </c>
      <c r="AQ22" s="292">
        <f t="shared" si="82"/>
        <v>0</v>
      </c>
      <c r="AR22" s="293">
        <f t="shared" si="78"/>
        <v>0</v>
      </c>
      <c r="AS22" s="309" t="s">
        <v>60</v>
      </c>
      <c r="AT22" s="310"/>
      <c r="AU22" s="310"/>
      <c r="AV22" s="310"/>
      <c r="AW22" s="311"/>
      <c r="AX22" s="114">
        <v>25</v>
      </c>
      <c r="AY22" s="173">
        <f t="shared" si="88"/>
        <v>60</v>
      </c>
      <c r="AZ22" s="174"/>
      <c r="BA22" s="290" t="s">
        <v>59</v>
      </c>
      <c r="BB22" s="291"/>
      <c r="BC22" s="115">
        <v>15</v>
      </c>
      <c r="BD22" s="307"/>
      <c r="BE22" s="308"/>
      <c r="BF22" s="309" t="s">
        <v>60</v>
      </c>
      <c r="BG22" s="310"/>
      <c r="BH22" s="310"/>
      <c r="BI22" s="310"/>
      <c r="BJ22" s="311"/>
      <c r="BK22" s="114">
        <v>25</v>
      </c>
      <c r="BL22" s="172">
        <v>60</v>
      </c>
      <c r="BM22" s="174"/>
      <c r="BN22" s="290" t="s">
        <v>59</v>
      </c>
      <c r="BO22" s="291"/>
      <c r="BP22" s="115">
        <v>15</v>
      </c>
      <c r="BQ22" s="307"/>
      <c r="BR22" s="308"/>
      <c r="BS22" s="309" t="s">
        <v>60</v>
      </c>
      <c r="BT22" s="310"/>
      <c r="BU22" s="310"/>
      <c r="BV22" s="310"/>
      <c r="BW22" s="311"/>
      <c r="BX22" s="114">
        <v>25</v>
      </c>
      <c r="BY22" s="172">
        <v>58</v>
      </c>
      <c r="BZ22" s="174"/>
      <c r="CA22" s="290" t="s">
        <v>59</v>
      </c>
      <c r="CB22" s="291"/>
      <c r="CC22" s="115">
        <v>15</v>
      </c>
      <c r="CD22" s="307"/>
      <c r="CE22" s="308"/>
      <c r="CF22" s="309" t="s">
        <v>60</v>
      </c>
      <c r="CG22" s="310"/>
      <c r="CH22" s="310"/>
      <c r="CI22" s="310"/>
      <c r="CJ22" s="311"/>
      <c r="CK22" s="114">
        <v>25</v>
      </c>
      <c r="CL22" s="172">
        <v>56</v>
      </c>
      <c r="CM22" s="174"/>
      <c r="CN22" s="290" t="s">
        <v>59</v>
      </c>
      <c r="CO22" s="291"/>
      <c r="CP22" s="115">
        <v>15</v>
      </c>
      <c r="CQ22" s="292">
        <f t="shared" si="83"/>
        <v>0</v>
      </c>
      <c r="CR22" s="293">
        <f t="shared" si="79"/>
        <v>0</v>
      </c>
      <c r="CS22" s="309" t="s">
        <v>60</v>
      </c>
      <c r="CT22" s="310"/>
      <c r="CU22" s="310"/>
      <c r="CV22" s="310"/>
      <c r="CW22" s="311"/>
      <c r="CX22" s="114">
        <v>25</v>
      </c>
      <c r="CY22" s="173">
        <f t="shared" si="89"/>
        <v>56</v>
      </c>
      <c r="CZ22" s="174"/>
      <c r="DA22" s="290" t="s">
        <v>59</v>
      </c>
      <c r="DB22" s="291"/>
      <c r="DC22" s="116">
        <v>10</v>
      </c>
      <c r="DD22" s="297">
        <f t="shared" si="84"/>
        <v>0</v>
      </c>
      <c r="DE22" s="298"/>
      <c r="DF22" s="312" t="s">
        <v>60</v>
      </c>
      <c r="DG22" s="313"/>
      <c r="DH22" s="313"/>
      <c r="DI22" s="313"/>
      <c r="DJ22" s="314"/>
      <c r="DK22" s="114">
        <v>20</v>
      </c>
      <c r="DL22" s="34">
        <f t="shared" si="85"/>
        <v>56</v>
      </c>
      <c r="DM22" s="174"/>
      <c r="DN22" s="290" t="s">
        <v>59</v>
      </c>
      <c r="DO22" s="291"/>
      <c r="DP22" s="115">
        <v>15</v>
      </c>
      <c r="DQ22" s="307"/>
      <c r="DR22" s="308"/>
      <c r="DS22" s="309" t="s">
        <v>60</v>
      </c>
      <c r="DT22" s="310"/>
      <c r="DU22" s="310"/>
      <c r="DV22" s="310"/>
      <c r="DW22" s="311"/>
      <c r="DX22" s="114">
        <v>25</v>
      </c>
      <c r="DY22" s="172">
        <v>56</v>
      </c>
      <c r="DZ22" s="174"/>
      <c r="EA22" s="290" t="s">
        <v>59</v>
      </c>
      <c r="EB22" s="291"/>
      <c r="EC22" s="115">
        <v>15</v>
      </c>
      <c r="ED22" s="307"/>
      <c r="EE22" s="308"/>
      <c r="EF22" s="309" t="s">
        <v>60</v>
      </c>
      <c r="EG22" s="310"/>
      <c r="EH22" s="310"/>
      <c r="EI22" s="310"/>
      <c r="EJ22" s="311"/>
      <c r="EK22" s="114">
        <v>25</v>
      </c>
      <c r="EL22" s="172">
        <v>56</v>
      </c>
      <c r="EM22" s="174"/>
      <c r="EN22" s="290" t="s">
        <v>59</v>
      </c>
      <c r="EO22" s="291"/>
      <c r="EP22" s="115">
        <v>15</v>
      </c>
      <c r="EQ22" s="307"/>
      <c r="ER22" s="308"/>
      <c r="ES22" s="309" t="s">
        <v>60</v>
      </c>
      <c r="ET22" s="310"/>
      <c r="EU22" s="310"/>
      <c r="EV22" s="310"/>
      <c r="EW22" s="311"/>
      <c r="EX22" s="114">
        <v>25</v>
      </c>
      <c r="EY22" s="172">
        <v>60</v>
      </c>
      <c r="EZ22" s="174"/>
      <c r="FA22" s="290" t="s">
        <v>59</v>
      </c>
      <c r="FB22" s="291"/>
      <c r="FC22" s="115">
        <v>15</v>
      </c>
      <c r="FD22" s="292">
        <f t="shared" si="80"/>
        <v>0</v>
      </c>
      <c r="FE22" s="293">
        <f t="shared" si="80"/>
        <v>0</v>
      </c>
      <c r="FF22" s="309" t="s">
        <v>60</v>
      </c>
      <c r="FG22" s="310"/>
      <c r="FH22" s="310"/>
      <c r="FI22" s="310"/>
      <c r="FJ22" s="311"/>
      <c r="FK22" s="114">
        <v>25</v>
      </c>
      <c r="FL22" s="173">
        <f t="shared" si="90"/>
        <v>60</v>
      </c>
      <c r="FM22" s="174"/>
      <c r="FN22" s="290" t="s">
        <v>59</v>
      </c>
      <c r="FO22" s="291"/>
      <c r="FP22" s="116">
        <v>10</v>
      </c>
      <c r="FQ22" s="297">
        <f t="shared" si="86"/>
        <v>0</v>
      </c>
      <c r="FR22" s="298"/>
      <c r="FS22" s="312" t="s">
        <v>60</v>
      </c>
      <c r="FT22" s="313"/>
      <c r="FU22" s="313"/>
      <c r="FV22" s="313"/>
      <c r="FW22" s="314"/>
      <c r="FX22" s="114">
        <v>20</v>
      </c>
      <c r="FY22" s="34">
        <f t="shared" si="91"/>
        <v>60</v>
      </c>
      <c r="FZ22" s="174"/>
      <c r="GA22" s="290" t="s">
        <v>59</v>
      </c>
      <c r="GB22" s="291"/>
      <c r="GC22" s="115">
        <v>15</v>
      </c>
      <c r="GD22" s="307"/>
      <c r="GE22" s="308"/>
      <c r="GF22" s="309" t="s">
        <v>60</v>
      </c>
      <c r="GG22" s="310"/>
      <c r="GH22" s="310"/>
      <c r="GI22" s="310"/>
      <c r="GJ22" s="311"/>
      <c r="GK22" s="114">
        <v>25</v>
      </c>
      <c r="GL22" s="172">
        <v>61</v>
      </c>
      <c r="GM22" s="174"/>
      <c r="GN22" s="290" t="s">
        <v>59</v>
      </c>
      <c r="GO22" s="291"/>
      <c r="GP22" s="115">
        <v>15</v>
      </c>
      <c r="GQ22" s="307"/>
      <c r="GR22" s="308"/>
      <c r="GS22" s="309" t="s">
        <v>60</v>
      </c>
      <c r="GT22" s="310"/>
      <c r="GU22" s="310"/>
      <c r="GV22" s="310"/>
      <c r="GW22" s="311"/>
      <c r="GX22" s="114">
        <v>25</v>
      </c>
      <c r="GY22" s="172">
        <v>61</v>
      </c>
      <c r="GZ22" s="174"/>
      <c r="HA22" s="290" t="s">
        <v>59</v>
      </c>
      <c r="HB22" s="291"/>
      <c r="HC22" s="115">
        <v>15</v>
      </c>
      <c r="HD22" s="307"/>
      <c r="HE22" s="308"/>
      <c r="HF22" s="309" t="s">
        <v>60</v>
      </c>
      <c r="HG22" s="310"/>
      <c r="HH22" s="310"/>
      <c r="HI22" s="310"/>
      <c r="HJ22" s="311"/>
      <c r="HK22" s="114">
        <v>25</v>
      </c>
      <c r="HL22" s="172">
        <v>61</v>
      </c>
      <c r="HM22" s="174"/>
      <c r="HN22" s="290" t="s">
        <v>59</v>
      </c>
      <c r="HO22" s="291"/>
      <c r="HP22" s="115">
        <v>15</v>
      </c>
      <c r="HQ22" s="292">
        <f t="shared" si="81"/>
        <v>0</v>
      </c>
      <c r="HR22" s="293">
        <f t="shared" si="81"/>
        <v>0</v>
      </c>
      <c r="HS22" s="309" t="s">
        <v>60</v>
      </c>
      <c r="HT22" s="310"/>
      <c r="HU22" s="310"/>
      <c r="HV22" s="310"/>
      <c r="HW22" s="311"/>
      <c r="HX22" s="114">
        <v>25</v>
      </c>
      <c r="HY22" s="173">
        <f t="shared" si="92"/>
        <v>61</v>
      </c>
      <c r="HZ22" s="174"/>
      <c r="IA22" s="302" t="s">
        <v>59</v>
      </c>
      <c r="IB22" s="303"/>
      <c r="IC22" s="116">
        <v>10</v>
      </c>
      <c r="ID22" s="297">
        <f t="shared" si="87"/>
        <v>0</v>
      </c>
      <c r="IE22" s="298"/>
      <c r="IF22" s="310" t="s">
        <v>60</v>
      </c>
      <c r="IG22" s="310"/>
      <c r="IH22" s="310"/>
      <c r="II22" s="310"/>
      <c r="IJ22" s="311"/>
      <c r="IK22" s="114">
        <v>20</v>
      </c>
      <c r="IL22" s="34">
        <f t="shared" si="93"/>
        <v>61</v>
      </c>
      <c r="IM22" s="174"/>
    </row>
    <row r="23" spans="1:247" ht="15.75" customHeight="1">
      <c r="A23" s="290" t="s">
        <v>61</v>
      </c>
      <c r="B23" s="291"/>
      <c r="C23" s="115">
        <v>16</v>
      </c>
      <c r="D23" s="307"/>
      <c r="E23" s="308"/>
      <c r="F23" s="309" t="s">
        <v>62</v>
      </c>
      <c r="G23" s="310"/>
      <c r="H23" s="310"/>
      <c r="I23" s="310"/>
      <c r="J23" s="311"/>
      <c r="K23" s="114">
        <v>26</v>
      </c>
      <c r="L23" s="172">
        <v>4</v>
      </c>
      <c r="M23" s="174"/>
      <c r="N23" s="290" t="s">
        <v>61</v>
      </c>
      <c r="O23" s="291"/>
      <c r="P23" s="115">
        <v>16</v>
      </c>
      <c r="Q23" s="307"/>
      <c r="R23" s="308"/>
      <c r="S23" s="309" t="s">
        <v>62</v>
      </c>
      <c r="T23" s="310"/>
      <c r="U23" s="310"/>
      <c r="V23" s="310"/>
      <c r="W23" s="311"/>
      <c r="X23" s="114">
        <v>26</v>
      </c>
      <c r="Y23" s="172">
        <v>3</v>
      </c>
      <c r="Z23" s="174"/>
      <c r="AA23" s="290" t="s">
        <v>61</v>
      </c>
      <c r="AB23" s="291"/>
      <c r="AC23" s="115">
        <v>16</v>
      </c>
      <c r="AD23" s="307"/>
      <c r="AE23" s="308"/>
      <c r="AF23" s="309" t="s">
        <v>62</v>
      </c>
      <c r="AG23" s="310"/>
      <c r="AH23" s="310"/>
      <c r="AI23" s="310"/>
      <c r="AJ23" s="311"/>
      <c r="AK23" s="114">
        <v>26</v>
      </c>
      <c r="AL23" s="172">
        <v>3</v>
      </c>
      <c r="AM23" s="174"/>
      <c r="AN23" s="290" t="s">
        <v>61</v>
      </c>
      <c r="AO23" s="291"/>
      <c r="AP23" s="115">
        <v>16</v>
      </c>
      <c r="AQ23" s="292">
        <f t="shared" si="82"/>
        <v>0</v>
      </c>
      <c r="AR23" s="293">
        <f t="shared" si="78"/>
        <v>0</v>
      </c>
      <c r="AS23" s="309" t="s">
        <v>62</v>
      </c>
      <c r="AT23" s="310"/>
      <c r="AU23" s="310"/>
      <c r="AV23" s="310"/>
      <c r="AW23" s="311"/>
      <c r="AX23" s="114">
        <v>26</v>
      </c>
      <c r="AY23" s="173">
        <f t="shared" si="88"/>
        <v>3</v>
      </c>
      <c r="AZ23" s="174"/>
      <c r="BA23" s="290" t="s">
        <v>61</v>
      </c>
      <c r="BB23" s="291"/>
      <c r="BC23" s="115">
        <v>16</v>
      </c>
      <c r="BD23" s="307"/>
      <c r="BE23" s="308"/>
      <c r="BF23" s="309" t="s">
        <v>62</v>
      </c>
      <c r="BG23" s="310"/>
      <c r="BH23" s="310"/>
      <c r="BI23" s="310"/>
      <c r="BJ23" s="311"/>
      <c r="BK23" s="114">
        <v>26</v>
      </c>
      <c r="BL23" s="172">
        <v>4</v>
      </c>
      <c r="BM23" s="174"/>
      <c r="BN23" s="290" t="s">
        <v>61</v>
      </c>
      <c r="BO23" s="291"/>
      <c r="BP23" s="115">
        <v>16</v>
      </c>
      <c r="BQ23" s="307"/>
      <c r="BR23" s="308"/>
      <c r="BS23" s="309" t="s">
        <v>62</v>
      </c>
      <c r="BT23" s="310"/>
      <c r="BU23" s="310"/>
      <c r="BV23" s="310"/>
      <c r="BW23" s="311"/>
      <c r="BX23" s="114">
        <v>26</v>
      </c>
      <c r="BY23" s="172">
        <v>3</v>
      </c>
      <c r="BZ23" s="174"/>
      <c r="CA23" s="290" t="s">
        <v>61</v>
      </c>
      <c r="CB23" s="291"/>
      <c r="CC23" s="115">
        <v>16</v>
      </c>
      <c r="CD23" s="307"/>
      <c r="CE23" s="308"/>
      <c r="CF23" s="309" t="s">
        <v>62</v>
      </c>
      <c r="CG23" s="310"/>
      <c r="CH23" s="310"/>
      <c r="CI23" s="310"/>
      <c r="CJ23" s="311"/>
      <c r="CK23" s="114">
        <v>26</v>
      </c>
      <c r="CL23" s="172">
        <v>3</v>
      </c>
      <c r="CM23" s="174"/>
      <c r="CN23" s="290" t="s">
        <v>61</v>
      </c>
      <c r="CO23" s="291"/>
      <c r="CP23" s="115">
        <v>16</v>
      </c>
      <c r="CQ23" s="292">
        <f t="shared" si="83"/>
        <v>0</v>
      </c>
      <c r="CR23" s="293">
        <f t="shared" si="79"/>
        <v>0</v>
      </c>
      <c r="CS23" s="309" t="s">
        <v>62</v>
      </c>
      <c r="CT23" s="310"/>
      <c r="CU23" s="310"/>
      <c r="CV23" s="310"/>
      <c r="CW23" s="311"/>
      <c r="CX23" s="114">
        <v>26</v>
      </c>
      <c r="CY23" s="173">
        <f t="shared" si="89"/>
        <v>3</v>
      </c>
      <c r="CZ23" s="174"/>
      <c r="DA23" s="290" t="s">
        <v>61</v>
      </c>
      <c r="DB23" s="291"/>
      <c r="DC23" s="116">
        <v>11</v>
      </c>
      <c r="DD23" s="297">
        <f t="shared" si="84"/>
        <v>0</v>
      </c>
      <c r="DE23" s="298"/>
      <c r="DF23" s="312" t="s">
        <v>62</v>
      </c>
      <c r="DG23" s="313"/>
      <c r="DH23" s="313"/>
      <c r="DI23" s="313"/>
      <c r="DJ23" s="314"/>
      <c r="DK23" s="114">
        <v>21</v>
      </c>
      <c r="DL23" s="34">
        <f t="shared" si="85"/>
        <v>3</v>
      </c>
      <c r="DM23" s="174"/>
      <c r="DN23" s="290" t="s">
        <v>61</v>
      </c>
      <c r="DO23" s="291"/>
      <c r="DP23" s="115">
        <v>16</v>
      </c>
      <c r="DQ23" s="307"/>
      <c r="DR23" s="308"/>
      <c r="DS23" s="309" t="s">
        <v>62</v>
      </c>
      <c r="DT23" s="310"/>
      <c r="DU23" s="310"/>
      <c r="DV23" s="310"/>
      <c r="DW23" s="311"/>
      <c r="DX23" s="114">
        <v>26</v>
      </c>
      <c r="DY23" s="172">
        <v>3</v>
      </c>
      <c r="DZ23" s="174"/>
      <c r="EA23" s="290" t="s">
        <v>61</v>
      </c>
      <c r="EB23" s="291"/>
      <c r="EC23" s="115">
        <v>16</v>
      </c>
      <c r="ED23" s="307"/>
      <c r="EE23" s="308"/>
      <c r="EF23" s="309" t="s">
        <v>62</v>
      </c>
      <c r="EG23" s="310"/>
      <c r="EH23" s="310"/>
      <c r="EI23" s="310"/>
      <c r="EJ23" s="311"/>
      <c r="EK23" s="114">
        <v>26</v>
      </c>
      <c r="EL23" s="172">
        <v>3</v>
      </c>
      <c r="EM23" s="174"/>
      <c r="EN23" s="290" t="s">
        <v>61</v>
      </c>
      <c r="EO23" s="291"/>
      <c r="EP23" s="115">
        <v>16</v>
      </c>
      <c r="EQ23" s="307"/>
      <c r="ER23" s="308"/>
      <c r="ES23" s="309" t="s">
        <v>62</v>
      </c>
      <c r="ET23" s="310"/>
      <c r="EU23" s="310"/>
      <c r="EV23" s="310"/>
      <c r="EW23" s="311"/>
      <c r="EX23" s="114">
        <v>26</v>
      </c>
      <c r="EY23" s="172">
        <v>2</v>
      </c>
      <c r="EZ23" s="174"/>
      <c r="FA23" s="290" t="s">
        <v>61</v>
      </c>
      <c r="FB23" s="291"/>
      <c r="FC23" s="115">
        <v>16</v>
      </c>
      <c r="FD23" s="292">
        <f t="shared" si="80"/>
        <v>0</v>
      </c>
      <c r="FE23" s="293">
        <f t="shared" si="80"/>
        <v>0</v>
      </c>
      <c r="FF23" s="309" t="s">
        <v>62</v>
      </c>
      <c r="FG23" s="310"/>
      <c r="FH23" s="310"/>
      <c r="FI23" s="310"/>
      <c r="FJ23" s="311"/>
      <c r="FK23" s="114">
        <v>26</v>
      </c>
      <c r="FL23" s="173">
        <f t="shared" si="90"/>
        <v>2</v>
      </c>
      <c r="FM23" s="174"/>
      <c r="FN23" s="290" t="s">
        <v>61</v>
      </c>
      <c r="FO23" s="291"/>
      <c r="FP23" s="116">
        <v>11</v>
      </c>
      <c r="FQ23" s="297">
        <f t="shared" si="86"/>
        <v>0</v>
      </c>
      <c r="FR23" s="298"/>
      <c r="FS23" s="312" t="s">
        <v>62</v>
      </c>
      <c r="FT23" s="313"/>
      <c r="FU23" s="313"/>
      <c r="FV23" s="313"/>
      <c r="FW23" s="314"/>
      <c r="FX23" s="114">
        <v>21</v>
      </c>
      <c r="FY23" s="34">
        <f t="shared" si="91"/>
        <v>2</v>
      </c>
      <c r="FZ23" s="174"/>
      <c r="GA23" s="290" t="s">
        <v>61</v>
      </c>
      <c r="GB23" s="291"/>
      <c r="GC23" s="115">
        <v>16</v>
      </c>
      <c r="GD23" s="307"/>
      <c r="GE23" s="308"/>
      <c r="GF23" s="309" t="s">
        <v>62</v>
      </c>
      <c r="GG23" s="310"/>
      <c r="GH23" s="310"/>
      <c r="GI23" s="310"/>
      <c r="GJ23" s="311"/>
      <c r="GK23" s="114">
        <v>26</v>
      </c>
      <c r="GL23" s="172">
        <v>2</v>
      </c>
      <c r="GM23" s="174"/>
      <c r="GN23" s="290" t="s">
        <v>61</v>
      </c>
      <c r="GO23" s="291"/>
      <c r="GP23" s="115">
        <v>16</v>
      </c>
      <c r="GQ23" s="307"/>
      <c r="GR23" s="308"/>
      <c r="GS23" s="309" t="s">
        <v>62</v>
      </c>
      <c r="GT23" s="310"/>
      <c r="GU23" s="310"/>
      <c r="GV23" s="310"/>
      <c r="GW23" s="311"/>
      <c r="GX23" s="114">
        <v>26</v>
      </c>
      <c r="GY23" s="172">
        <v>3</v>
      </c>
      <c r="GZ23" s="174"/>
      <c r="HA23" s="290" t="s">
        <v>61</v>
      </c>
      <c r="HB23" s="291"/>
      <c r="HC23" s="115">
        <v>16</v>
      </c>
      <c r="HD23" s="307"/>
      <c r="HE23" s="308"/>
      <c r="HF23" s="309" t="s">
        <v>62</v>
      </c>
      <c r="HG23" s="310"/>
      <c r="HH23" s="310"/>
      <c r="HI23" s="310"/>
      <c r="HJ23" s="311"/>
      <c r="HK23" s="114">
        <v>26</v>
      </c>
      <c r="HL23" s="172">
        <v>3</v>
      </c>
      <c r="HM23" s="174"/>
      <c r="HN23" s="290" t="s">
        <v>61</v>
      </c>
      <c r="HO23" s="291"/>
      <c r="HP23" s="115">
        <v>16</v>
      </c>
      <c r="HQ23" s="292">
        <f t="shared" si="81"/>
        <v>0</v>
      </c>
      <c r="HR23" s="293">
        <f t="shared" si="81"/>
        <v>0</v>
      </c>
      <c r="HS23" s="309" t="s">
        <v>62</v>
      </c>
      <c r="HT23" s="310"/>
      <c r="HU23" s="310"/>
      <c r="HV23" s="310"/>
      <c r="HW23" s="311"/>
      <c r="HX23" s="114">
        <v>26</v>
      </c>
      <c r="HY23" s="173">
        <f t="shared" si="92"/>
        <v>3</v>
      </c>
      <c r="HZ23" s="174"/>
      <c r="IA23" s="302" t="s">
        <v>61</v>
      </c>
      <c r="IB23" s="303"/>
      <c r="IC23" s="116">
        <v>11</v>
      </c>
      <c r="ID23" s="297">
        <f t="shared" si="87"/>
        <v>0</v>
      </c>
      <c r="IE23" s="298"/>
      <c r="IF23" s="310" t="s">
        <v>62</v>
      </c>
      <c r="IG23" s="310"/>
      <c r="IH23" s="310"/>
      <c r="II23" s="310"/>
      <c r="IJ23" s="311"/>
      <c r="IK23" s="114">
        <v>21</v>
      </c>
      <c r="IL23" s="34">
        <f t="shared" si="93"/>
        <v>3</v>
      </c>
      <c r="IM23" s="174"/>
    </row>
    <row r="24" spans="1:247" ht="15.75" customHeight="1" thickBot="1">
      <c r="A24" s="290" t="s">
        <v>63</v>
      </c>
      <c r="B24" s="291"/>
      <c r="C24" s="115">
        <v>17</v>
      </c>
      <c r="D24" s="307"/>
      <c r="E24" s="308"/>
      <c r="F24" s="315" t="s">
        <v>64</v>
      </c>
      <c r="G24" s="316"/>
      <c r="H24" s="316"/>
      <c r="I24" s="316"/>
      <c r="J24" s="317"/>
      <c r="K24" s="118">
        <v>27</v>
      </c>
      <c r="L24" s="119">
        <v>12</v>
      </c>
      <c r="M24" s="174"/>
      <c r="N24" s="290" t="s">
        <v>63</v>
      </c>
      <c r="O24" s="291"/>
      <c r="P24" s="115">
        <v>17</v>
      </c>
      <c r="Q24" s="307"/>
      <c r="R24" s="308"/>
      <c r="S24" s="315" t="s">
        <v>64</v>
      </c>
      <c r="T24" s="316"/>
      <c r="U24" s="316"/>
      <c r="V24" s="316"/>
      <c r="W24" s="317"/>
      <c r="X24" s="118">
        <v>27</v>
      </c>
      <c r="Y24" s="119">
        <v>13</v>
      </c>
      <c r="Z24" s="174"/>
      <c r="AA24" s="290" t="s">
        <v>63</v>
      </c>
      <c r="AB24" s="291"/>
      <c r="AC24" s="115">
        <v>17</v>
      </c>
      <c r="AD24" s="307"/>
      <c r="AE24" s="308"/>
      <c r="AF24" s="315" t="s">
        <v>64</v>
      </c>
      <c r="AG24" s="316"/>
      <c r="AH24" s="316"/>
      <c r="AI24" s="316"/>
      <c r="AJ24" s="317"/>
      <c r="AK24" s="118">
        <v>27</v>
      </c>
      <c r="AL24" s="119">
        <v>13</v>
      </c>
      <c r="AM24" s="174"/>
      <c r="AN24" s="290" t="s">
        <v>63</v>
      </c>
      <c r="AO24" s="291"/>
      <c r="AP24" s="115">
        <v>17</v>
      </c>
      <c r="AQ24" s="292">
        <f t="shared" si="82"/>
        <v>0</v>
      </c>
      <c r="AR24" s="293">
        <f t="shared" si="78"/>
        <v>0</v>
      </c>
      <c r="AS24" s="315" t="s">
        <v>64</v>
      </c>
      <c r="AT24" s="316"/>
      <c r="AU24" s="316"/>
      <c r="AV24" s="316"/>
      <c r="AW24" s="317"/>
      <c r="AX24" s="118">
        <v>27</v>
      </c>
      <c r="AY24" s="175">
        <f t="shared" si="88"/>
        <v>13</v>
      </c>
      <c r="AZ24" s="174"/>
      <c r="BA24" s="290" t="s">
        <v>63</v>
      </c>
      <c r="BB24" s="291"/>
      <c r="BC24" s="115">
        <v>17</v>
      </c>
      <c r="BD24" s="307"/>
      <c r="BE24" s="308"/>
      <c r="BF24" s="315" t="s">
        <v>64</v>
      </c>
      <c r="BG24" s="316"/>
      <c r="BH24" s="316"/>
      <c r="BI24" s="316"/>
      <c r="BJ24" s="317"/>
      <c r="BK24" s="118">
        <v>27</v>
      </c>
      <c r="BL24" s="119">
        <v>12</v>
      </c>
      <c r="BM24" s="174"/>
      <c r="BN24" s="290" t="s">
        <v>63</v>
      </c>
      <c r="BO24" s="291"/>
      <c r="BP24" s="115">
        <v>17</v>
      </c>
      <c r="BQ24" s="307"/>
      <c r="BR24" s="308"/>
      <c r="BS24" s="315" t="s">
        <v>64</v>
      </c>
      <c r="BT24" s="316"/>
      <c r="BU24" s="316"/>
      <c r="BV24" s="316"/>
      <c r="BW24" s="317"/>
      <c r="BX24" s="118">
        <v>27</v>
      </c>
      <c r="BY24" s="119">
        <v>12</v>
      </c>
      <c r="BZ24" s="174"/>
      <c r="CA24" s="290" t="s">
        <v>63</v>
      </c>
      <c r="CB24" s="291"/>
      <c r="CC24" s="115">
        <v>17</v>
      </c>
      <c r="CD24" s="307"/>
      <c r="CE24" s="308"/>
      <c r="CF24" s="315" t="s">
        <v>64</v>
      </c>
      <c r="CG24" s="316"/>
      <c r="CH24" s="316"/>
      <c r="CI24" s="316"/>
      <c r="CJ24" s="317"/>
      <c r="CK24" s="118">
        <v>27</v>
      </c>
      <c r="CL24" s="119">
        <v>9</v>
      </c>
      <c r="CM24" s="174"/>
      <c r="CN24" s="290" t="s">
        <v>63</v>
      </c>
      <c r="CO24" s="291"/>
      <c r="CP24" s="115">
        <v>17</v>
      </c>
      <c r="CQ24" s="292">
        <f t="shared" si="83"/>
        <v>0</v>
      </c>
      <c r="CR24" s="293">
        <f t="shared" si="79"/>
        <v>0</v>
      </c>
      <c r="CS24" s="315" t="s">
        <v>64</v>
      </c>
      <c r="CT24" s="316"/>
      <c r="CU24" s="316"/>
      <c r="CV24" s="316"/>
      <c r="CW24" s="317"/>
      <c r="CX24" s="118">
        <v>27</v>
      </c>
      <c r="CY24" s="175">
        <f t="shared" si="89"/>
        <v>9</v>
      </c>
      <c r="CZ24" s="174"/>
      <c r="DA24" s="290" t="s">
        <v>63</v>
      </c>
      <c r="DB24" s="291"/>
      <c r="DC24" s="116">
        <v>12</v>
      </c>
      <c r="DD24" s="297">
        <f t="shared" si="84"/>
        <v>0</v>
      </c>
      <c r="DE24" s="298"/>
      <c r="DF24" s="318" t="s">
        <v>64</v>
      </c>
      <c r="DG24" s="319"/>
      <c r="DH24" s="319"/>
      <c r="DI24" s="319"/>
      <c r="DJ24" s="320"/>
      <c r="DK24" s="118">
        <v>22</v>
      </c>
      <c r="DL24" s="76">
        <f t="shared" si="85"/>
        <v>9</v>
      </c>
      <c r="DM24" s="174"/>
      <c r="DN24" s="290" t="s">
        <v>63</v>
      </c>
      <c r="DO24" s="291"/>
      <c r="DP24" s="115">
        <v>17</v>
      </c>
      <c r="DQ24" s="307"/>
      <c r="DR24" s="308"/>
      <c r="DS24" s="315" t="s">
        <v>64</v>
      </c>
      <c r="DT24" s="316"/>
      <c r="DU24" s="316"/>
      <c r="DV24" s="316"/>
      <c r="DW24" s="317"/>
      <c r="DX24" s="118">
        <v>27</v>
      </c>
      <c r="DY24" s="119">
        <v>8</v>
      </c>
      <c r="DZ24" s="174"/>
      <c r="EA24" s="290" t="s">
        <v>63</v>
      </c>
      <c r="EB24" s="291"/>
      <c r="EC24" s="115">
        <v>17</v>
      </c>
      <c r="ED24" s="307"/>
      <c r="EE24" s="308"/>
      <c r="EF24" s="315" t="s">
        <v>64</v>
      </c>
      <c r="EG24" s="316"/>
      <c r="EH24" s="316"/>
      <c r="EI24" s="316"/>
      <c r="EJ24" s="317"/>
      <c r="EK24" s="118">
        <v>27</v>
      </c>
      <c r="EL24" s="119">
        <v>9</v>
      </c>
      <c r="EM24" s="174"/>
      <c r="EN24" s="290" t="s">
        <v>63</v>
      </c>
      <c r="EO24" s="291"/>
      <c r="EP24" s="115">
        <v>17</v>
      </c>
      <c r="EQ24" s="307"/>
      <c r="ER24" s="308"/>
      <c r="ES24" s="315" t="s">
        <v>64</v>
      </c>
      <c r="ET24" s="316"/>
      <c r="EU24" s="316"/>
      <c r="EV24" s="316"/>
      <c r="EW24" s="317"/>
      <c r="EX24" s="118">
        <v>27</v>
      </c>
      <c r="EY24" s="119">
        <v>13</v>
      </c>
      <c r="EZ24" s="174"/>
      <c r="FA24" s="290" t="s">
        <v>63</v>
      </c>
      <c r="FB24" s="291"/>
      <c r="FC24" s="115">
        <v>17</v>
      </c>
      <c r="FD24" s="292">
        <f t="shared" si="80"/>
        <v>0</v>
      </c>
      <c r="FE24" s="293">
        <f t="shared" si="80"/>
        <v>0</v>
      </c>
      <c r="FF24" s="315" t="s">
        <v>64</v>
      </c>
      <c r="FG24" s="316"/>
      <c r="FH24" s="316"/>
      <c r="FI24" s="316"/>
      <c r="FJ24" s="317"/>
      <c r="FK24" s="118">
        <v>27</v>
      </c>
      <c r="FL24" s="175">
        <f t="shared" si="90"/>
        <v>13</v>
      </c>
      <c r="FM24" s="174"/>
      <c r="FN24" s="290" t="s">
        <v>63</v>
      </c>
      <c r="FO24" s="291"/>
      <c r="FP24" s="116">
        <v>12</v>
      </c>
      <c r="FQ24" s="297">
        <f t="shared" si="86"/>
        <v>0</v>
      </c>
      <c r="FR24" s="298"/>
      <c r="FS24" s="318" t="s">
        <v>64</v>
      </c>
      <c r="FT24" s="319"/>
      <c r="FU24" s="319"/>
      <c r="FV24" s="319"/>
      <c r="FW24" s="320"/>
      <c r="FX24" s="118">
        <v>22</v>
      </c>
      <c r="FY24" s="76">
        <f t="shared" si="91"/>
        <v>13</v>
      </c>
      <c r="FZ24" s="174"/>
      <c r="GA24" s="290" t="s">
        <v>63</v>
      </c>
      <c r="GB24" s="291"/>
      <c r="GC24" s="115">
        <v>17</v>
      </c>
      <c r="GD24" s="307"/>
      <c r="GE24" s="308"/>
      <c r="GF24" s="315" t="s">
        <v>64</v>
      </c>
      <c r="GG24" s="316"/>
      <c r="GH24" s="316"/>
      <c r="GI24" s="316"/>
      <c r="GJ24" s="317"/>
      <c r="GK24" s="118">
        <v>27</v>
      </c>
      <c r="GL24" s="119">
        <v>13</v>
      </c>
      <c r="GM24" s="174"/>
      <c r="GN24" s="290" t="s">
        <v>63</v>
      </c>
      <c r="GO24" s="291"/>
      <c r="GP24" s="115">
        <v>17</v>
      </c>
      <c r="GQ24" s="307"/>
      <c r="GR24" s="308"/>
      <c r="GS24" s="315" t="s">
        <v>64</v>
      </c>
      <c r="GT24" s="316"/>
      <c r="GU24" s="316"/>
      <c r="GV24" s="316"/>
      <c r="GW24" s="317"/>
      <c r="GX24" s="118">
        <v>27</v>
      </c>
      <c r="GY24" s="119">
        <v>13</v>
      </c>
      <c r="GZ24" s="174"/>
      <c r="HA24" s="290" t="s">
        <v>63</v>
      </c>
      <c r="HB24" s="291"/>
      <c r="HC24" s="115">
        <v>17</v>
      </c>
      <c r="HD24" s="307"/>
      <c r="HE24" s="308"/>
      <c r="HF24" s="315" t="s">
        <v>64</v>
      </c>
      <c r="HG24" s="316"/>
      <c r="HH24" s="316"/>
      <c r="HI24" s="316"/>
      <c r="HJ24" s="317"/>
      <c r="HK24" s="118">
        <v>27</v>
      </c>
      <c r="HL24" s="119">
        <v>14</v>
      </c>
      <c r="HM24" s="174"/>
      <c r="HN24" s="290" t="s">
        <v>63</v>
      </c>
      <c r="HO24" s="291"/>
      <c r="HP24" s="115">
        <v>17</v>
      </c>
      <c r="HQ24" s="292">
        <f t="shared" si="81"/>
        <v>0</v>
      </c>
      <c r="HR24" s="293">
        <f t="shared" si="81"/>
        <v>0</v>
      </c>
      <c r="HS24" s="315" t="s">
        <v>64</v>
      </c>
      <c r="HT24" s="316"/>
      <c r="HU24" s="316"/>
      <c r="HV24" s="316"/>
      <c r="HW24" s="317"/>
      <c r="HX24" s="118">
        <v>27</v>
      </c>
      <c r="HY24" s="175">
        <f t="shared" si="92"/>
        <v>14</v>
      </c>
      <c r="HZ24" s="174"/>
      <c r="IA24" s="302" t="s">
        <v>63</v>
      </c>
      <c r="IB24" s="303"/>
      <c r="IC24" s="116">
        <v>12</v>
      </c>
      <c r="ID24" s="297">
        <f t="shared" si="87"/>
        <v>0</v>
      </c>
      <c r="IE24" s="298"/>
      <c r="IF24" s="316" t="s">
        <v>64</v>
      </c>
      <c r="IG24" s="316"/>
      <c r="IH24" s="316"/>
      <c r="II24" s="316"/>
      <c r="IJ24" s="317"/>
      <c r="IK24" s="118">
        <v>22</v>
      </c>
      <c r="IL24" s="76">
        <f t="shared" si="93"/>
        <v>14</v>
      </c>
      <c r="IM24" s="174"/>
    </row>
    <row r="25" spans="1:247" ht="15.75" customHeight="1" thickBot="1">
      <c r="A25" s="290" t="s">
        <v>65</v>
      </c>
      <c r="B25" s="291"/>
      <c r="C25" s="115">
        <v>18</v>
      </c>
      <c r="D25" s="321">
        <v>1</v>
      </c>
      <c r="E25" s="308"/>
      <c r="F25" s="322" t="s">
        <v>66</v>
      </c>
      <c r="G25" s="323"/>
      <c r="H25" s="323"/>
      <c r="I25" s="323"/>
      <c r="J25" s="324"/>
      <c r="K25" s="120">
        <v>28</v>
      </c>
      <c r="L25" s="121">
        <v>10</v>
      </c>
      <c r="M25" s="174"/>
      <c r="N25" s="290" t="s">
        <v>65</v>
      </c>
      <c r="O25" s="291"/>
      <c r="P25" s="115">
        <v>18</v>
      </c>
      <c r="Q25" s="321">
        <v>1</v>
      </c>
      <c r="R25" s="308"/>
      <c r="S25" s="322" t="s">
        <v>66</v>
      </c>
      <c r="T25" s="323"/>
      <c r="U25" s="323"/>
      <c r="V25" s="323"/>
      <c r="W25" s="324"/>
      <c r="X25" s="120">
        <v>28</v>
      </c>
      <c r="Y25" s="121">
        <v>10</v>
      </c>
      <c r="Z25" s="174"/>
      <c r="AA25" s="290" t="s">
        <v>65</v>
      </c>
      <c r="AB25" s="291"/>
      <c r="AC25" s="115">
        <v>18</v>
      </c>
      <c r="AD25" s="321"/>
      <c r="AE25" s="308"/>
      <c r="AF25" s="322" t="s">
        <v>66</v>
      </c>
      <c r="AG25" s="323"/>
      <c r="AH25" s="323"/>
      <c r="AI25" s="323"/>
      <c r="AJ25" s="324"/>
      <c r="AK25" s="120">
        <v>28</v>
      </c>
      <c r="AL25" s="121">
        <v>10</v>
      </c>
      <c r="AM25" s="174"/>
      <c r="AN25" s="290" t="s">
        <v>65</v>
      </c>
      <c r="AO25" s="291"/>
      <c r="AP25" s="115">
        <v>18</v>
      </c>
      <c r="AQ25" s="292">
        <f t="shared" si="82"/>
        <v>2</v>
      </c>
      <c r="AR25" s="293">
        <f t="shared" si="78"/>
        <v>0</v>
      </c>
      <c r="AS25" s="322" t="s">
        <v>66</v>
      </c>
      <c r="AT25" s="323"/>
      <c r="AU25" s="323"/>
      <c r="AV25" s="323"/>
      <c r="AW25" s="324"/>
      <c r="AX25" s="120">
        <v>28</v>
      </c>
      <c r="AY25" s="176">
        <f t="shared" si="88"/>
        <v>10</v>
      </c>
      <c r="AZ25" s="174"/>
      <c r="BA25" s="290" t="s">
        <v>65</v>
      </c>
      <c r="BB25" s="291"/>
      <c r="BC25" s="115">
        <v>18</v>
      </c>
      <c r="BD25" s="321"/>
      <c r="BE25" s="308"/>
      <c r="BF25" s="322" t="s">
        <v>66</v>
      </c>
      <c r="BG25" s="323"/>
      <c r="BH25" s="323"/>
      <c r="BI25" s="323"/>
      <c r="BJ25" s="324"/>
      <c r="BK25" s="120">
        <v>28</v>
      </c>
      <c r="BL25" s="121">
        <v>10</v>
      </c>
      <c r="BM25" s="174"/>
      <c r="BN25" s="290" t="s">
        <v>65</v>
      </c>
      <c r="BO25" s="291"/>
      <c r="BP25" s="115">
        <v>18</v>
      </c>
      <c r="BQ25" s="321">
        <v>1</v>
      </c>
      <c r="BR25" s="308"/>
      <c r="BS25" s="322" t="s">
        <v>66</v>
      </c>
      <c r="BT25" s="323"/>
      <c r="BU25" s="323"/>
      <c r="BV25" s="323"/>
      <c r="BW25" s="324"/>
      <c r="BX25" s="120">
        <v>28</v>
      </c>
      <c r="BY25" s="121">
        <v>6</v>
      </c>
      <c r="BZ25" s="174"/>
      <c r="CA25" s="290" t="s">
        <v>65</v>
      </c>
      <c r="CB25" s="291"/>
      <c r="CC25" s="115">
        <v>18</v>
      </c>
      <c r="CD25" s="321">
        <v>1</v>
      </c>
      <c r="CE25" s="308"/>
      <c r="CF25" s="322" t="s">
        <v>66</v>
      </c>
      <c r="CG25" s="323"/>
      <c r="CH25" s="323"/>
      <c r="CI25" s="323"/>
      <c r="CJ25" s="324"/>
      <c r="CK25" s="120">
        <v>28</v>
      </c>
      <c r="CL25" s="121">
        <v>6</v>
      </c>
      <c r="CM25" s="174"/>
      <c r="CN25" s="290" t="s">
        <v>65</v>
      </c>
      <c r="CO25" s="291"/>
      <c r="CP25" s="115">
        <v>18</v>
      </c>
      <c r="CQ25" s="292">
        <f t="shared" si="83"/>
        <v>2</v>
      </c>
      <c r="CR25" s="293">
        <f t="shared" si="79"/>
        <v>0</v>
      </c>
      <c r="CS25" s="322" t="s">
        <v>66</v>
      </c>
      <c r="CT25" s="323"/>
      <c r="CU25" s="323"/>
      <c r="CV25" s="323"/>
      <c r="CW25" s="324"/>
      <c r="CX25" s="120">
        <v>28</v>
      </c>
      <c r="CY25" s="176">
        <f t="shared" si="89"/>
        <v>6</v>
      </c>
      <c r="CZ25" s="174"/>
      <c r="DA25" s="290" t="s">
        <v>65</v>
      </c>
      <c r="DB25" s="291"/>
      <c r="DC25" s="116">
        <v>13</v>
      </c>
      <c r="DD25" s="297">
        <f t="shared" si="84"/>
        <v>4</v>
      </c>
      <c r="DE25" s="298"/>
      <c r="DF25" s="325" t="s">
        <v>66</v>
      </c>
      <c r="DG25" s="326"/>
      <c r="DH25" s="326"/>
      <c r="DI25" s="326"/>
      <c r="DJ25" s="327"/>
      <c r="DK25" s="120">
        <v>23</v>
      </c>
      <c r="DL25" s="122">
        <f t="shared" si="85"/>
        <v>6</v>
      </c>
      <c r="DM25" s="174"/>
      <c r="DN25" s="290" t="s">
        <v>65</v>
      </c>
      <c r="DO25" s="291"/>
      <c r="DP25" s="115">
        <v>18</v>
      </c>
      <c r="DQ25" s="321"/>
      <c r="DR25" s="308"/>
      <c r="DS25" s="322" t="s">
        <v>66</v>
      </c>
      <c r="DT25" s="323"/>
      <c r="DU25" s="323"/>
      <c r="DV25" s="323"/>
      <c r="DW25" s="324"/>
      <c r="DX25" s="120">
        <v>28</v>
      </c>
      <c r="DY25" s="121">
        <v>6</v>
      </c>
      <c r="DZ25" s="174"/>
      <c r="EA25" s="290" t="s">
        <v>65</v>
      </c>
      <c r="EB25" s="291"/>
      <c r="EC25" s="115">
        <v>18</v>
      </c>
      <c r="ED25" s="321">
        <v>3</v>
      </c>
      <c r="EE25" s="308"/>
      <c r="EF25" s="322" t="s">
        <v>66</v>
      </c>
      <c r="EG25" s="323"/>
      <c r="EH25" s="323"/>
      <c r="EI25" s="323"/>
      <c r="EJ25" s="324"/>
      <c r="EK25" s="120">
        <v>28</v>
      </c>
      <c r="EL25" s="121">
        <v>7</v>
      </c>
      <c r="EM25" s="174"/>
      <c r="EN25" s="290" t="s">
        <v>65</v>
      </c>
      <c r="EO25" s="291"/>
      <c r="EP25" s="115">
        <v>18</v>
      </c>
      <c r="EQ25" s="321">
        <v>13</v>
      </c>
      <c r="ER25" s="308"/>
      <c r="ES25" s="322" t="s">
        <v>66</v>
      </c>
      <c r="ET25" s="323"/>
      <c r="EU25" s="323"/>
      <c r="EV25" s="323"/>
      <c r="EW25" s="324"/>
      <c r="EX25" s="120">
        <v>28</v>
      </c>
      <c r="EY25" s="121">
        <v>9</v>
      </c>
      <c r="EZ25" s="174"/>
      <c r="FA25" s="290" t="s">
        <v>65</v>
      </c>
      <c r="FB25" s="291"/>
      <c r="FC25" s="115">
        <v>18</v>
      </c>
      <c r="FD25" s="292">
        <f t="shared" si="80"/>
        <v>16</v>
      </c>
      <c r="FE25" s="293">
        <f t="shared" si="80"/>
        <v>0</v>
      </c>
      <c r="FF25" s="322" t="s">
        <v>66</v>
      </c>
      <c r="FG25" s="323"/>
      <c r="FH25" s="323"/>
      <c r="FI25" s="323"/>
      <c r="FJ25" s="324"/>
      <c r="FK25" s="120">
        <v>28</v>
      </c>
      <c r="FL25" s="176">
        <f t="shared" si="90"/>
        <v>9</v>
      </c>
      <c r="FM25" s="174"/>
      <c r="FN25" s="290" t="s">
        <v>65</v>
      </c>
      <c r="FO25" s="291"/>
      <c r="FP25" s="116">
        <v>13</v>
      </c>
      <c r="FQ25" s="297">
        <f t="shared" si="86"/>
        <v>20</v>
      </c>
      <c r="FR25" s="298"/>
      <c r="FS25" s="325" t="s">
        <v>66</v>
      </c>
      <c r="FT25" s="326"/>
      <c r="FU25" s="326"/>
      <c r="FV25" s="326"/>
      <c r="FW25" s="327"/>
      <c r="FX25" s="120">
        <v>23</v>
      </c>
      <c r="FY25" s="122">
        <f t="shared" si="91"/>
        <v>9</v>
      </c>
      <c r="FZ25" s="174"/>
      <c r="GA25" s="290" t="s">
        <v>65</v>
      </c>
      <c r="GB25" s="291"/>
      <c r="GC25" s="115">
        <v>18</v>
      </c>
      <c r="GD25" s="321">
        <v>1</v>
      </c>
      <c r="GE25" s="308"/>
      <c r="GF25" s="322" t="s">
        <v>66</v>
      </c>
      <c r="GG25" s="323"/>
      <c r="GH25" s="323"/>
      <c r="GI25" s="323"/>
      <c r="GJ25" s="324"/>
      <c r="GK25" s="120">
        <v>28</v>
      </c>
      <c r="GL25" s="121">
        <v>9</v>
      </c>
      <c r="GM25" s="174"/>
      <c r="GN25" s="290" t="s">
        <v>65</v>
      </c>
      <c r="GO25" s="291"/>
      <c r="GP25" s="115">
        <v>18</v>
      </c>
      <c r="GQ25" s="321">
        <v>1</v>
      </c>
      <c r="GR25" s="308"/>
      <c r="GS25" s="322" t="s">
        <v>66</v>
      </c>
      <c r="GT25" s="323"/>
      <c r="GU25" s="323"/>
      <c r="GV25" s="323"/>
      <c r="GW25" s="324"/>
      <c r="GX25" s="120">
        <v>28</v>
      </c>
      <c r="GY25" s="121">
        <v>9</v>
      </c>
      <c r="GZ25" s="174"/>
      <c r="HA25" s="290" t="s">
        <v>65</v>
      </c>
      <c r="HB25" s="291"/>
      <c r="HC25" s="115">
        <v>18</v>
      </c>
      <c r="HD25" s="321">
        <v>1</v>
      </c>
      <c r="HE25" s="308"/>
      <c r="HF25" s="322" t="s">
        <v>66</v>
      </c>
      <c r="HG25" s="323"/>
      <c r="HH25" s="323"/>
      <c r="HI25" s="323"/>
      <c r="HJ25" s="324"/>
      <c r="HK25" s="120">
        <v>28</v>
      </c>
      <c r="HL25" s="121">
        <v>9</v>
      </c>
      <c r="HM25" s="174"/>
      <c r="HN25" s="290" t="s">
        <v>65</v>
      </c>
      <c r="HO25" s="291"/>
      <c r="HP25" s="115">
        <v>18</v>
      </c>
      <c r="HQ25" s="292">
        <f t="shared" si="81"/>
        <v>3</v>
      </c>
      <c r="HR25" s="293">
        <f t="shared" si="81"/>
        <v>0</v>
      </c>
      <c r="HS25" s="322" t="s">
        <v>66</v>
      </c>
      <c r="HT25" s="323"/>
      <c r="HU25" s="323"/>
      <c r="HV25" s="323"/>
      <c r="HW25" s="324"/>
      <c r="HX25" s="120">
        <v>28</v>
      </c>
      <c r="HY25" s="176">
        <f t="shared" si="92"/>
        <v>9</v>
      </c>
      <c r="HZ25" s="174"/>
      <c r="IA25" s="302" t="s">
        <v>65</v>
      </c>
      <c r="IB25" s="303"/>
      <c r="IC25" s="116">
        <v>13</v>
      </c>
      <c r="ID25" s="297">
        <f t="shared" si="87"/>
        <v>23</v>
      </c>
      <c r="IE25" s="298"/>
      <c r="IF25" s="323" t="s">
        <v>66</v>
      </c>
      <c r="IG25" s="323"/>
      <c r="IH25" s="323"/>
      <c r="II25" s="323"/>
      <c r="IJ25" s="324"/>
      <c r="IK25" s="120">
        <v>23</v>
      </c>
      <c r="IL25" s="122">
        <f t="shared" si="93"/>
        <v>9</v>
      </c>
      <c r="IM25" s="174"/>
    </row>
    <row r="26" spans="1:247" ht="15.75" customHeight="1" thickBot="1">
      <c r="A26" s="290" t="s">
        <v>67</v>
      </c>
      <c r="B26" s="291"/>
      <c r="C26" s="115">
        <v>19</v>
      </c>
      <c r="D26" s="321">
        <v>1</v>
      </c>
      <c r="E26" s="308"/>
      <c r="F26" s="322" t="s">
        <v>68</v>
      </c>
      <c r="G26" s="323"/>
      <c r="H26" s="323"/>
      <c r="I26" s="323"/>
      <c r="J26" s="324"/>
      <c r="K26" s="123">
        <v>29</v>
      </c>
      <c r="L26" s="122">
        <f>L27+L28</f>
        <v>994</v>
      </c>
      <c r="M26" s="174"/>
      <c r="N26" s="290" t="s">
        <v>67</v>
      </c>
      <c r="O26" s="291"/>
      <c r="P26" s="115">
        <v>19</v>
      </c>
      <c r="Q26" s="321"/>
      <c r="R26" s="308"/>
      <c r="S26" s="322" t="s">
        <v>68</v>
      </c>
      <c r="T26" s="323"/>
      <c r="U26" s="323"/>
      <c r="V26" s="323"/>
      <c r="W26" s="324"/>
      <c r="X26" s="123">
        <v>29</v>
      </c>
      <c r="Y26" s="122">
        <f>Y27+Y28</f>
        <v>993</v>
      </c>
      <c r="Z26" s="174"/>
      <c r="AA26" s="290" t="s">
        <v>67</v>
      </c>
      <c r="AB26" s="291"/>
      <c r="AC26" s="115">
        <v>19</v>
      </c>
      <c r="AD26" s="321">
        <v>1</v>
      </c>
      <c r="AE26" s="308"/>
      <c r="AF26" s="322" t="s">
        <v>68</v>
      </c>
      <c r="AG26" s="323"/>
      <c r="AH26" s="323"/>
      <c r="AI26" s="323"/>
      <c r="AJ26" s="324"/>
      <c r="AK26" s="123">
        <v>29</v>
      </c>
      <c r="AL26" s="122">
        <f>AL27+AL28</f>
        <v>990</v>
      </c>
      <c r="AM26" s="174"/>
      <c r="AN26" s="290" t="s">
        <v>67</v>
      </c>
      <c r="AO26" s="291"/>
      <c r="AP26" s="115">
        <v>19</v>
      </c>
      <c r="AQ26" s="292">
        <f t="shared" si="82"/>
        <v>2</v>
      </c>
      <c r="AR26" s="293">
        <f t="shared" si="78"/>
        <v>0</v>
      </c>
      <c r="AS26" s="322" t="s">
        <v>68</v>
      </c>
      <c r="AT26" s="323"/>
      <c r="AU26" s="323"/>
      <c r="AV26" s="323"/>
      <c r="AW26" s="324"/>
      <c r="AX26" s="123">
        <v>29</v>
      </c>
      <c r="AY26" s="122">
        <f>AY27+AY28</f>
        <v>990</v>
      </c>
      <c r="AZ26" s="174"/>
      <c r="BA26" s="290" t="s">
        <v>67</v>
      </c>
      <c r="BB26" s="291"/>
      <c r="BC26" s="115">
        <v>19</v>
      </c>
      <c r="BD26" s="321"/>
      <c r="BE26" s="308"/>
      <c r="BF26" s="322" t="s">
        <v>68</v>
      </c>
      <c r="BG26" s="323"/>
      <c r="BH26" s="323"/>
      <c r="BI26" s="323"/>
      <c r="BJ26" s="324"/>
      <c r="BK26" s="123">
        <v>29</v>
      </c>
      <c r="BL26" s="122">
        <f>BL27+BL28</f>
        <v>989</v>
      </c>
      <c r="BM26" s="174"/>
      <c r="BN26" s="290" t="s">
        <v>67</v>
      </c>
      <c r="BO26" s="291"/>
      <c r="BP26" s="115">
        <v>19</v>
      </c>
      <c r="BQ26" s="321">
        <v>5</v>
      </c>
      <c r="BR26" s="308"/>
      <c r="BS26" s="322" t="s">
        <v>68</v>
      </c>
      <c r="BT26" s="323"/>
      <c r="BU26" s="323"/>
      <c r="BV26" s="323"/>
      <c r="BW26" s="324"/>
      <c r="BX26" s="123">
        <v>29</v>
      </c>
      <c r="BY26" s="122">
        <f>BY27+BY28</f>
        <v>988</v>
      </c>
      <c r="BZ26" s="174"/>
      <c r="CA26" s="290" t="s">
        <v>67</v>
      </c>
      <c r="CB26" s="291"/>
      <c r="CC26" s="115">
        <v>19</v>
      </c>
      <c r="CD26" s="321">
        <v>6</v>
      </c>
      <c r="CE26" s="308"/>
      <c r="CF26" s="322" t="s">
        <v>68</v>
      </c>
      <c r="CG26" s="323"/>
      <c r="CH26" s="323"/>
      <c r="CI26" s="323"/>
      <c r="CJ26" s="324"/>
      <c r="CK26" s="123">
        <v>29</v>
      </c>
      <c r="CL26" s="122">
        <f>CL27+CL28</f>
        <v>989</v>
      </c>
      <c r="CM26" s="174"/>
      <c r="CN26" s="290" t="s">
        <v>67</v>
      </c>
      <c r="CO26" s="291"/>
      <c r="CP26" s="115">
        <v>19</v>
      </c>
      <c r="CQ26" s="292">
        <f t="shared" si="83"/>
        <v>11</v>
      </c>
      <c r="CR26" s="293">
        <f t="shared" si="79"/>
        <v>0</v>
      </c>
      <c r="CS26" s="322" t="s">
        <v>68</v>
      </c>
      <c r="CT26" s="323"/>
      <c r="CU26" s="323"/>
      <c r="CV26" s="323"/>
      <c r="CW26" s="324"/>
      <c r="CX26" s="123">
        <v>29</v>
      </c>
      <c r="CY26" s="122">
        <f>CY27+CY28</f>
        <v>989</v>
      </c>
      <c r="CZ26" s="174"/>
      <c r="DA26" s="290" t="s">
        <v>67</v>
      </c>
      <c r="DB26" s="291"/>
      <c r="DC26" s="116">
        <v>14</v>
      </c>
      <c r="DD26" s="297">
        <f t="shared" si="84"/>
        <v>13</v>
      </c>
      <c r="DE26" s="298"/>
      <c r="DF26" s="325" t="s">
        <v>68</v>
      </c>
      <c r="DG26" s="326"/>
      <c r="DH26" s="326"/>
      <c r="DI26" s="326"/>
      <c r="DJ26" s="327"/>
      <c r="DK26" s="123">
        <v>24</v>
      </c>
      <c r="DL26" s="122">
        <f>DL27+DL28</f>
        <v>989</v>
      </c>
      <c r="DM26" s="174"/>
      <c r="DN26" s="290" t="s">
        <v>67</v>
      </c>
      <c r="DO26" s="291"/>
      <c r="DP26" s="115">
        <v>19</v>
      </c>
      <c r="DQ26" s="321">
        <v>2</v>
      </c>
      <c r="DR26" s="308"/>
      <c r="DS26" s="322" t="s">
        <v>68</v>
      </c>
      <c r="DT26" s="323"/>
      <c r="DU26" s="323"/>
      <c r="DV26" s="323"/>
      <c r="DW26" s="324"/>
      <c r="DX26" s="123">
        <v>29</v>
      </c>
      <c r="DY26" s="122">
        <f>DY27+DY28</f>
        <v>988</v>
      </c>
      <c r="DZ26" s="174"/>
      <c r="EA26" s="290" t="s">
        <v>67</v>
      </c>
      <c r="EB26" s="291"/>
      <c r="EC26" s="115">
        <v>19</v>
      </c>
      <c r="ED26" s="321">
        <v>2</v>
      </c>
      <c r="EE26" s="308"/>
      <c r="EF26" s="322" t="s">
        <v>68</v>
      </c>
      <c r="EG26" s="323"/>
      <c r="EH26" s="323"/>
      <c r="EI26" s="323"/>
      <c r="EJ26" s="324"/>
      <c r="EK26" s="123">
        <v>29</v>
      </c>
      <c r="EL26" s="122">
        <f>EL27+EL28</f>
        <v>1014</v>
      </c>
      <c r="EM26" s="174"/>
      <c r="EN26" s="290" t="s">
        <v>67</v>
      </c>
      <c r="EO26" s="291"/>
      <c r="EP26" s="115">
        <v>19</v>
      </c>
      <c r="EQ26" s="321">
        <v>1</v>
      </c>
      <c r="ER26" s="308"/>
      <c r="ES26" s="322" t="s">
        <v>68</v>
      </c>
      <c r="ET26" s="323"/>
      <c r="EU26" s="323"/>
      <c r="EV26" s="323"/>
      <c r="EW26" s="324"/>
      <c r="EX26" s="123">
        <v>29</v>
      </c>
      <c r="EY26" s="122">
        <f>EY27+EY28</f>
        <v>1017</v>
      </c>
      <c r="EZ26" s="174"/>
      <c r="FA26" s="290" t="s">
        <v>67</v>
      </c>
      <c r="FB26" s="291"/>
      <c r="FC26" s="115">
        <v>19</v>
      </c>
      <c r="FD26" s="292">
        <f t="shared" si="80"/>
        <v>5</v>
      </c>
      <c r="FE26" s="293">
        <f t="shared" si="80"/>
        <v>0</v>
      </c>
      <c r="FF26" s="322" t="s">
        <v>68</v>
      </c>
      <c r="FG26" s="323"/>
      <c r="FH26" s="323"/>
      <c r="FI26" s="323"/>
      <c r="FJ26" s="324"/>
      <c r="FK26" s="123">
        <v>29</v>
      </c>
      <c r="FL26" s="122">
        <f>FL27+FL28</f>
        <v>1017</v>
      </c>
      <c r="FM26" s="174"/>
      <c r="FN26" s="290" t="s">
        <v>67</v>
      </c>
      <c r="FO26" s="291"/>
      <c r="FP26" s="116">
        <v>14</v>
      </c>
      <c r="FQ26" s="297">
        <f t="shared" si="86"/>
        <v>18</v>
      </c>
      <c r="FR26" s="298"/>
      <c r="FS26" s="325" t="s">
        <v>68</v>
      </c>
      <c r="FT26" s="326"/>
      <c r="FU26" s="326"/>
      <c r="FV26" s="326"/>
      <c r="FW26" s="327"/>
      <c r="FX26" s="123">
        <v>24</v>
      </c>
      <c r="FY26" s="122">
        <f>FY27+FY28</f>
        <v>1017</v>
      </c>
      <c r="FZ26" s="174"/>
      <c r="GA26" s="290" t="s">
        <v>67</v>
      </c>
      <c r="GB26" s="291"/>
      <c r="GC26" s="115">
        <v>19</v>
      </c>
      <c r="GD26" s="321"/>
      <c r="GE26" s="308"/>
      <c r="GF26" s="322" t="s">
        <v>68</v>
      </c>
      <c r="GG26" s="323"/>
      <c r="GH26" s="323"/>
      <c r="GI26" s="323"/>
      <c r="GJ26" s="324"/>
      <c r="GK26" s="123">
        <v>29</v>
      </c>
      <c r="GL26" s="122">
        <f>GL27+GL28</f>
        <v>1020</v>
      </c>
      <c r="GM26" s="174"/>
      <c r="GN26" s="290" t="s">
        <v>67</v>
      </c>
      <c r="GO26" s="291"/>
      <c r="GP26" s="115">
        <v>19</v>
      </c>
      <c r="GQ26" s="321"/>
      <c r="GR26" s="308"/>
      <c r="GS26" s="322" t="s">
        <v>68</v>
      </c>
      <c r="GT26" s="323"/>
      <c r="GU26" s="323"/>
      <c r="GV26" s="323"/>
      <c r="GW26" s="324"/>
      <c r="GX26" s="123">
        <v>29</v>
      </c>
      <c r="GY26" s="122">
        <f>GY27+GY28</f>
        <v>1015</v>
      </c>
      <c r="GZ26" s="174"/>
      <c r="HA26" s="290" t="s">
        <v>67</v>
      </c>
      <c r="HB26" s="291"/>
      <c r="HC26" s="115">
        <v>19</v>
      </c>
      <c r="HD26" s="321"/>
      <c r="HE26" s="308"/>
      <c r="HF26" s="322" t="s">
        <v>68</v>
      </c>
      <c r="HG26" s="323"/>
      <c r="HH26" s="323"/>
      <c r="HI26" s="323"/>
      <c r="HJ26" s="324"/>
      <c r="HK26" s="123">
        <v>29</v>
      </c>
      <c r="HL26" s="122">
        <f>HL27+HL28</f>
        <v>1016</v>
      </c>
      <c r="HM26" s="174"/>
      <c r="HN26" s="290" t="s">
        <v>67</v>
      </c>
      <c r="HO26" s="291"/>
      <c r="HP26" s="115">
        <v>19</v>
      </c>
      <c r="HQ26" s="292">
        <f t="shared" si="81"/>
        <v>0</v>
      </c>
      <c r="HR26" s="293">
        <f t="shared" si="81"/>
        <v>0</v>
      </c>
      <c r="HS26" s="322" t="s">
        <v>68</v>
      </c>
      <c r="HT26" s="323"/>
      <c r="HU26" s="323"/>
      <c r="HV26" s="323"/>
      <c r="HW26" s="324"/>
      <c r="HX26" s="123">
        <v>29</v>
      </c>
      <c r="HY26" s="122">
        <f>HY27+HY28</f>
        <v>1016</v>
      </c>
      <c r="HZ26" s="174"/>
      <c r="IA26" s="302" t="s">
        <v>67</v>
      </c>
      <c r="IB26" s="303"/>
      <c r="IC26" s="116">
        <v>14</v>
      </c>
      <c r="ID26" s="297">
        <f t="shared" si="87"/>
        <v>18</v>
      </c>
      <c r="IE26" s="298"/>
      <c r="IF26" s="323" t="s">
        <v>68</v>
      </c>
      <c r="IG26" s="323"/>
      <c r="IH26" s="323"/>
      <c r="II26" s="323"/>
      <c r="IJ26" s="324"/>
      <c r="IK26" s="123">
        <v>24</v>
      </c>
      <c r="IL26" s="122">
        <f>IL27+IL28</f>
        <v>1016</v>
      </c>
      <c r="IM26" s="174"/>
    </row>
    <row r="27" spans="1:247" ht="15.75" customHeight="1" thickBot="1">
      <c r="A27" s="328" t="s">
        <v>69</v>
      </c>
      <c r="B27" s="329"/>
      <c r="C27" s="124">
        <v>20</v>
      </c>
      <c r="D27" s="330"/>
      <c r="E27" s="331"/>
      <c r="F27" s="332" t="s">
        <v>70</v>
      </c>
      <c r="G27" s="333"/>
      <c r="H27" s="333"/>
      <c r="I27" s="333"/>
      <c r="J27" s="334"/>
      <c r="K27" s="125">
        <v>30</v>
      </c>
      <c r="L27" s="126">
        <v>994</v>
      </c>
      <c r="M27" s="174"/>
      <c r="N27" s="328" t="s">
        <v>69</v>
      </c>
      <c r="O27" s="329"/>
      <c r="P27" s="124">
        <v>20</v>
      </c>
      <c r="Q27" s="330"/>
      <c r="R27" s="331"/>
      <c r="S27" s="332" t="s">
        <v>70</v>
      </c>
      <c r="T27" s="333"/>
      <c r="U27" s="333"/>
      <c r="V27" s="333"/>
      <c r="W27" s="334"/>
      <c r="X27" s="125">
        <v>30</v>
      </c>
      <c r="Y27" s="126">
        <v>993</v>
      </c>
      <c r="Z27" s="174"/>
      <c r="AA27" s="328" t="s">
        <v>69</v>
      </c>
      <c r="AB27" s="329"/>
      <c r="AC27" s="124">
        <v>20</v>
      </c>
      <c r="AD27" s="330"/>
      <c r="AE27" s="331"/>
      <c r="AF27" s="332" t="s">
        <v>70</v>
      </c>
      <c r="AG27" s="333"/>
      <c r="AH27" s="333"/>
      <c r="AI27" s="333"/>
      <c r="AJ27" s="334"/>
      <c r="AK27" s="125">
        <v>30</v>
      </c>
      <c r="AL27" s="126">
        <v>990</v>
      </c>
      <c r="AM27" s="174"/>
      <c r="AN27" s="328" t="s">
        <v>69</v>
      </c>
      <c r="AO27" s="329"/>
      <c r="AP27" s="124">
        <v>20</v>
      </c>
      <c r="AQ27" s="335">
        <f t="shared" si="82"/>
        <v>0</v>
      </c>
      <c r="AR27" s="336">
        <f t="shared" si="78"/>
        <v>0</v>
      </c>
      <c r="AS27" s="332" t="s">
        <v>70</v>
      </c>
      <c r="AT27" s="333"/>
      <c r="AU27" s="333"/>
      <c r="AV27" s="333"/>
      <c r="AW27" s="334"/>
      <c r="AX27" s="125">
        <v>30</v>
      </c>
      <c r="AY27" s="173">
        <f>AL27</f>
        <v>990</v>
      </c>
      <c r="AZ27" s="174"/>
      <c r="BA27" s="328" t="s">
        <v>69</v>
      </c>
      <c r="BB27" s="329"/>
      <c r="BC27" s="124">
        <v>20</v>
      </c>
      <c r="BD27" s="330"/>
      <c r="BE27" s="331"/>
      <c r="BF27" s="332" t="s">
        <v>70</v>
      </c>
      <c r="BG27" s="333"/>
      <c r="BH27" s="333"/>
      <c r="BI27" s="333"/>
      <c r="BJ27" s="334"/>
      <c r="BK27" s="125">
        <v>30</v>
      </c>
      <c r="BL27" s="126">
        <v>989</v>
      </c>
      <c r="BM27" s="174"/>
      <c r="BN27" s="328" t="s">
        <v>69</v>
      </c>
      <c r="BO27" s="329"/>
      <c r="BP27" s="124">
        <v>20</v>
      </c>
      <c r="BQ27" s="330"/>
      <c r="BR27" s="331"/>
      <c r="BS27" s="332" t="s">
        <v>70</v>
      </c>
      <c r="BT27" s="333"/>
      <c r="BU27" s="333"/>
      <c r="BV27" s="333"/>
      <c r="BW27" s="334"/>
      <c r="BX27" s="125">
        <v>30</v>
      </c>
      <c r="BY27" s="126">
        <v>988</v>
      </c>
      <c r="BZ27" s="174"/>
      <c r="CA27" s="328" t="s">
        <v>69</v>
      </c>
      <c r="CB27" s="329"/>
      <c r="CC27" s="124">
        <v>20</v>
      </c>
      <c r="CD27" s="330"/>
      <c r="CE27" s="331"/>
      <c r="CF27" s="332" t="s">
        <v>70</v>
      </c>
      <c r="CG27" s="333"/>
      <c r="CH27" s="333"/>
      <c r="CI27" s="333"/>
      <c r="CJ27" s="334"/>
      <c r="CK27" s="125">
        <v>30</v>
      </c>
      <c r="CL27" s="126">
        <v>989</v>
      </c>
      <c r="CM27" s="174"/>
      <c r="CN27" s="328" t="s">
        <v>69</v>
      </c>
      <c r="CO27" s="329"/>
      <c r="CP27" s="124">
        <v>20</v>
      </c>
      <c r="CQ27" s="335">
        <f t="shared" si="83"/>
        <v>0</v>
      </c>
      <c r="CR27" s="336">
        <f t="shared" si="79"/>
        <v>0</v>
      </c>
      <c r="CS27" s="332" t="s">
        <v>70</v>
      </c>
      <c r="CT27" s="333"/>
      <c r="CU27" s="333"/>
      <c r="CV27" s="333"/>
      <c r="CW27" s="334"/>
      <c r="CX27" s="125">
        <v>30</v>
      </c>
      <c r="CY27" s="173">
        <f t="shared" si="89"/>
        <v>989</v>
      </c>
      <c r="CZ27" s="174"/>
      <c r="DA27" s="328" t="s">
        <v>69</v>
      </c>
      <c r="DB27" s="329"/>
      <c r="DC27" s="127">
        <v>15</v>
      </c>
      <c r="DD27" s="337">
        <f t="shared" si="84"/>
        <v>0</v>
      </c>
      <c r="DE27" s="338"/>
      <c r="DF27" s="339" t="s">
        <v>70</v>
      </c>
      <c r="DG27" s="340"/>
      <c r="DH27" s="340"/>
      <c r="DI27" s="340"/>
      <c r="DJ27" s="341"/>
      <c r="DK27" s="125">
        <v>25</v>
      </c>
      <c r="DL27" s="128">
        <f>CY27</f>
        <v>989</v>
      </c>
      <c r="DM27" s="174"/>
      <c r="DN27" s="328" t="s">
        <v>69</v>
      </c>
      <c r="DO27" s="329"/>
      <c r="DP27" s="124">
        <v>20</v>
      </c>
      <c r="DQ27" s="330"/>
      <c r="DR27" s="331"/>
      <c r="DS27" s="332" t="s">
        <v>70</v>
      </c>
      <c r="DT27" s="333"/>
      <c r="DU27" s="333"/>
      <c r="DV27" s="333"/>
      <c r="DW27" s="334"/>
      <c r="DX27" s="125">
        <v>30</v>
      </c>
      <c r="DY27" s="126">
        <v>988</v>
      </c>
      <c r="DZ27" s="174"/>
      <c r="EA27" s="328" t="s">
        <v>69</v>
      </c>
      <c r="EB27" s="329"/>
      <c r="EC27" s="124">
        <v>20</v>
      </c>
      <c r="ED27" s="330"/>
      <c r="EE27" s="331"/>
      <c r="EF27" s="332" t="s">
        <v>70</v>
      </c>
      <c r="EG27" s="333"/>
      <c r="EH27" s="333"/>
      <c r="EI27" s="333"/>
      <c r="EJ27" s="334"/>
      <c r="EK27" s="125">
        <v>30</v>
      </c>
      <c r="EL27" s="126">
        <v>1014</v>
      </c>
      <c r="EM27" s="174"/>
      <c r="EN27" s="328" t="s">
        <v>69</v>
      </c>
      <c r="EO27" s="329"/>
      <c r="EP27" s="124">
        <v>20</v>
      </c>
      <c r="EQ27" s="330"/>
      <c r="ER27" s="331"/>
      <c r="ES27" s="332" t="s">
        <v>70</v>
      </c>
      <c r="ET27" s="333"/>
      <c r="EU27" s="333"/>
      <c r="EV27" s="333"/>
      <c r="EW27" s="334"/>
      <c r="EX27" s="125">
        <v>30</v>
      </c>
      <c r="EY27" s="126">
        <v>1017</v>
      </c>
      <c r="EZ27" s="174"/>
      <c r="FA27" s="328" t="s">
        <v>69</v>
      </c>
      <c r="FB27" s="329"/>
      <c r="FC27" s="124">
        <v>20</v>
      </c>
      <c r="FD27" s="335">
        <f t="shared" si="80"/>
        <v>0</v>
      </c>
      <c r="FE27" s="336">
        <f t="shared" si="80"/>
        <v>0</v>
      </c>
      <c r="FF27" s="332" t="s">
        <v>70</v>
      </c>
      <c r="FG27" s="333"/>
      <c r="FH27" s="333"/>
      <c r="FI27" s="333"/>
      <c r="FJ27" s="334"/>
      <c r="FK27" s="125">
        <v>30</v>
      </c>
      <c r="FL27" s="173">
        <f t="shared" si="90"/>
        <v>1017</v>
      </c>
      <c r="FM27" s="174"/>
      <c r="FN27" s="328" t="s">
        <v>69</v>
      </c>
      <c r="FO27" s="329"/>
      <c r="FP27" s="127">
        <v>15</v>
      </c>
      <c r="FQ27" s="337">
        <f t="shared" si="86"/>
        <v>0</v>
      </c>
      <c r="FR27" s="338"/>
      <c r="FS27" s="339" t="s">
        <v>70</v>
      </c>
      <c r="FT27" s="340"/>
      <c r="FU27" s="340"/>
      <c r="FV27" s="340"/>
      <c r="FW27" s="341"/>
      <c r="FX27" s="125">
        <v>25</v>
      </c>
      <c r="FY27" s="34">
        <f>EY27</f>
        <v>1017</v>
      </c>
      <c r="FZ27" s="174"/>
      <c r="GA27" s="328" t="s">
        <v>69</v>
      </c>
      <c r="GB27" s="329"/>
      <c r="GC27" s="124">
        <v>20</v>
      </c>
      <c r="GD27" s="330"/>
      <c r="GE27" s="331"/>
      <c r="GF27" s="332" t="s">
        <v>70</v>
      </c>
      <c r="GG27" s="333"/>
      <c r="GH27" s="333"/>
      <c r="GI27" s="333"/>
      <c r="GJ27" s="334"/>
      <c r="GK27" s="125">
        <v>30</v>
      </c>
      <c r="GL27" s="126">
        <v>1020</v>
      </c>
      <c r="GM27" s="174"/>
      <c r="GN27" s="328" t="s">
        <v>69</v>
      </c>
      <c r="GO27" s="329"/>
      <c r="GP27" s="124">
        <v>20</v>
      </c>
      <c r="GQ27" s="330"/>
      <c r="GR27" s="331"/>
      <c r="GS27" s="332" t="s">
        <v>70</v>
      </c>
      <c r="GT27" s="333"/>
      <c r="GU27" s="333"/>
      <c r="GV27" s="333"/>
      <c r="GW27" s="334"/>
      <c r="GX27" s="125">
        <v>30</v>
      </c>
      <c r="GY27" s="126">
        <v>1015</v>
      </c>
      <c r="GZ27" s="174"/>
      <c r="HA27" s="328" t="s">
        <v>69</v>
      </c>
      <c r="HB27" s="329"/>
      <c r="HC27" s="124">
        <v>20</v>
      </c>
      <c r="HD27" s="330"/>
      <c r="HE27" s="331"/>
      <c r="HF27" s="332" t="s">
        <v>70</v>
      </c>
      <c r="HG27" s="333"/>
      <c r="HH27" s="333"/>
      <c r="HI27" s="333"/>
      <c r="HJ27" s="334"/>
      <c r="HK27" s="125">
        <v>30</v>
      </c>
      <c r="HL27" s="126">
        <v>1016</v>
      </c>
      <c r="HM27" s="174"/>
      <c r="HN27" s="328" t="s">
        <v>69</v>
      </c>
      <c r="HO27" s="329"/>
      <c r="HP27" s="124">
        <v>20</v>
      </c>
      <c r="HQ27" s="335">
        <f t="shared" si="81"/>
        <v>0</v>
      </c>
      <c r="HR27" s="336">
        <f t="shared" si="81"/>
        <v>0</v>
      </c>
      <c r="HS27" s="332" t="s">
        <v>70</v>
      </c>
      <c r="HT27" s="333"/>
      <c r="HU27" s="333"/>
      <c r="HV27" s="333"/>
      <c r="HW27" s="334"/>
      <c r="HX27" s="125">
        <v>30</v>
      </c>
      <c r="HY27" s="173">
        <f t="shared" si="92"/>
        <v>1016</v>
      </c>
      <c r="HZ27" s="174"/>
      <c r="IA27" s="348" t="s">
        <v>69</v>
      </c>
      <c r="IB27" s="349"/>
      <c r="IC27" s="127">
        <v>15</v>
      </c>
      <c r="ID27" s="337">
        <f t="shared" si="87"/>
        <v>0</v>
      </c>
      <c r="IE27" s="338"/>
      <c r="IF27" s="333" t="s">
        <v>70</v>
      </c>
      <c r="IG27" s="333"/>
      <c r="IH27" s="333"/>
      <c r="II27" s="333"/>
      <c r="IJ27" s="334"/>
      <c r="IK27" s="125">
        <v>25</v>
      </c>
      <c r="IL27" s="34">
        <f>HL27</f>
        <v>1016</v>
      </c>
      <c r="IM27" s="174"/>
    </row>
    <row r="28" spans="1:247" ht="15.75" customHeight="1" thickBot="1">
      <c r="A28" s="342" t="s">
        <v>71</v>
      </c>
      <c r="B28" s="343"/>
      <c r="C28" s="177">
        <v>21</v>
      </c>
      <c r="D28" s="344">
        <f>4624.4</f>
        <v>4624.4</v>
      </c>
      <c r="E28" s="345"/>
      <c r="F28" s="315" t="s">
        <v>72</v>
      </c>
      <c r="G28" s="316"/>
      <c r="H28" s="316"/>
      <c r="I28" s="316"/>
      <c r="J28" s="317"/>
      <c r="K28" s="129">
        <v>31</v>
      </c>
      <c r="L28" s="130"/>
      <c r="M28" s="131"/>
      <c r="N28" s="342" t="s">
        <v>71</v>
      </c>
      <c r="O28" s="343"/>
      <c r="P28" s="177">
        <v>21</v>
      </c>
      <c r="Q28" s="344">
        <f>7455.1</f>
        <v>7455.1</v>
      </c>
      <c r="R28" s="345"/>
      <c r="S28" s="315" t="s">
        <v>72</v>
      </c>
      <c r="T28" s="316"/>
      <c r="U28" s="316"/>
      <c r="V28" s="316"/>
      <c r="W28" s="317"/>
      <c r="X28" s="129">
        <v>31</v>
      </c>
      <c r="Y28" s="130"/>
      <c r="Z28" s="131"/>
      <c r="AA28" s="342" t="s">
        <v>71</v>
      </c>
      <c r="AB28" s="343"/>
      <c r="AC28" s="177">
        <v>21</v>
      </c>
      <c r="AD28" s="344">
        <v>8090.9</v>
      </c>
      <c r="AE28" s="345"/>
      <c r="AF28" s="315" t="s">
        <v>72</v>
      </c>
      <c r="AG28" s="316"/>
      <c r="AH28" s="316"/>
      <c r="AI28" s="316"/>
      <c r="AJ28" s="317"/>
      <c r="AK28" s="129">
        <v>31</v>
      </c>
      <c r="AL28" s="130"/>
      <c r="AM28" s="131"/>
      <c r="AN28" s="342" t="s">
        <v>71</v>
      </c>
      <c r="AO28" s="343"/>
      <c r="AP28" s="177">
        <v>21</v>
      </c>
      <c r="AQ28" s="346">
        <f t="shared" si="82"/>
        <v>20170.4</v>
      </c>
      <c r="AR28" s="347">
        <f t="shared" si="78"/>
        <v>0</v>
      </c>
      <c r="AS28" s="315" t="s">
        <v>72</v>
      </c>
      <c r="AT28" s="316"/>
      <c r="AU28" s="316"/>
      <c r="AV28" s="316"/>
      <c r="AW28" s="317"/>
      <c r="AX28" s="129">
        <v>31</v>
      </c>
      <c r="AY28" s="173">
        <f t="shared" si="88"/>
        <v>0</v>
      </c>
      <c r="AZ28" s="131"/>
      <c r="BA28" s="342" t="s">
        <v>71</v>
      </c>
      <c r="BB28" s="343"/>
      <c r="BC28" s="177">
        <v>21</v>
      </c>
      <c r="BD28" s="344">
        <f>7245.5</f>
        <v>7245.5</v>
      </c>
      <c r="BE28" s="345"/>
      <c r="BF28" s="315" t="s">
        <v>72</v>
      </c>
      <c r="BG28" s="316"/>
      <c r="BH28" s="316"/>
      <c r="BI28" s="316"/>
      <c r="BJ28" s="317"/>
      <c r="BK28" s="129">
        <v>31</v>
      </c>
      <c r="BL28" s="130"/>
      <c r="BM28" s="131"/>
      <c r="BN28" s="342" t="s">
        <v>71</v>
      </c>
      <c r="BO28" s="343"/>
      <c r="BP28" s="177">
        <v>21</v>
      </c>
      <c r="BQ28" s="344">
        <v>7121</v>
      </c>
      <c r="BR28" s="345"/>
      <c r="BS28" s="315" t="s">
        <v>72</v>
      </c>
      <c r="BT28" s="316"/>
      <c r="BU28" s="316"/>
      <c r="BV28" s="316"/>
      <c r="BW28" s="317"/>
      <c r="BX28" s="129">
        <v>31</v>
      </c>
      <c r="BY28" s="130"/>
      <c r="BZ28" s="131"/>
      <c r="CA28" s="342" t="s">
        <v>71</v>
      </c>
      <c r="CB28" s="343"/>
      <c r="CC28" s="177">
        <v>21</v>
      </c>
      <c r="CD28" s="344">
        <f>12357</f>
        <v>12357</v>
      </c>
      <c r="CE28" s="345"/>
      <c r="CF28" s="315" t="s">
        <v>72</v>
      </c>
      <c r="CG28" s="316"/>
      <c r="CH28" s="316"/>
      <c r="CI28" s="316"/>
      <c r="CJ28" s="317"/>
      <c r="CK28" s="129">
        <v>31</v>
      </c>
      <c r="CL28" s="130"/>
      <c r="CM28" s="131"/>
      <c r="CN28" s="342" t="s">
        <v>71</v>
      </c>
      <c r="CO28" s="343"/>
      <c r="CP28" s="177">
        <v>21</v>
      </c>
      <c r="CQ28" s="346">
        <f t="shared" si="83"/>
        <v>26723.5</v>
      </c>
      <c r="CR28" s="347">
        <f t="shared" si="79"/>
        <v>0</v>
      </c>
      <c r="CS28" s="315" t="s">
        <v>72</v>
      </c>
      <c r="CT28" s="316"/>
      <c r="CU28" s="316"/>
      <c r="CV28" s="316"/>
      <c r="CW28" s="317"/>
      <c r="CX28" s="129">
        <v>31</v>
      </c>
      <c r="CY28" s="173">
        <f t="shared" si="89"/>
        <v>0</v>
      </c>
      <c r="CZ28" s="131"/>
      <c r="DA28" s="342" t="s">
        <v>71</v>
      </c>
      <c r="DB28" s="343"/>
      <c r="DC28" s="177">
        <v>16</v>
      </c>
      <c r="DD28" s="280">
        <f>CQ28+AQ28</f>
        <v>46893.9</v>
      </c>
      <c r="DE28" s="281"/>
      <c r="DF28" s="350" t="s">
        <v>72</v>
      </c>
      <c r="DG28" s="351"/>
      <c r="DH28" s="351"/>
      <c r="DI28" s="351"/>
      <c r="DJ28" s="352"/>
      <c r="DK28" s="129">
        <v>26</v>
      </c>
      <c r="DL28" s="128"/>
      <c r="DM28" s="131"/>
      <c r="DN28" s="342" t="s">
        <v>71</v>
      </c>
      <c r="DO28" s="343"/>
      <c r="DP28" s="177">
        <v>21</v>
      </c>
      <c r="DQ28" s="344">
        <v>5020.6</v>
      </c>
      <c r="DR28" s="345"/>
      <c r="DS28" s="315" t="s">
        <v>72</v>
      </c>
      <c r="DT28" s="316"/>
      <c r="DU28" s="316"/>
      <c r="DV28" s="316"/>
      <c r="DW28" s="317"/>
      <c r="DX28" s="129">
        <v>31</v>
      </c>
      <c r="DY28" s="130"/>
      <c r="DZ28" s="131"/>
      <c r="EA28" s="342" t="s">
        <v>71</v>
      </c>
      <c r="EB28" s="343"/>
      <c r="EC28" s="177">
        <v>21</v>
      </c>
      <c r="ED28" s="344">
        <f>2878.6</f>
        <v>2878.6</v>
      </c>
      <c r="EE28" s="345"/>
      <c r="EF28" s="315" t="s">
        <v>72</v>
      </c>
      <c r="EG28" s="316"/>
      <c r="EH28" s="316"/>
      <c r="EI28" s="316"/>
      <c r="EJ28" s="317"/>
      <c r="EK28" s="129">
        <v>31</v>
      </c>
      <c r="EL28" s="130"/>
      <c r="EM28" s="131"/>
      <c r="EN28" s="342" t="s">
        <v>71</v>
      </c>
      <c r="EO28" s="343"/>
      <c r="EP28" s="177">
        <v>21</v>
      </c>
      <c r="EQ28" s="344">
        <f>6512.8</f>
        <v>6512.8</v>
      </c>
      <c r="ER28" s="345"/>
      <c r="ES28" s="315" t="s">
        <v>72</v>
      </c>
      <c r="ET28" s="316"/>
      <c r="EU28" s="316"/>
      <c r="EV28" s="316"/>
      <c r="EW28" s="317"/>
      <c r="EX28" s="129">
        <v>31</v>
      </c>
      <c r="EY28" s="130"/>
      <c r="EZ28" s="131"/>
      <c r="FA28" s="342" t="s">
        <v>71</v>
      </c>
      <c r="FB28" s="343"/>
      <c r="FC28" s="177">
        <v>21</v>
      </c>
      <c r="FD28" s="346">
        <f t="shared" si="80"/>
        <v>14412</v>
      </c>
      <c r="FE28" s="347">
        <f t="shared" si="80"/>
        <v>0</v>
      </c>
      <c r="FF28" s="315" t="s">
        <v>72</v>
      </c>
      <c r="FG28" s="316"/>
      <c r="FH28" s="316"/>
      <c r="FI28" s="316"/>
      <c r="FJ28" s="317"/>
      <c r="FK28" s="129">
        <v>31</v>
      </c>
      <c r="FL28" s="173">
        <f t="shared" si="90"/>
        <v>0</v>
      </c>
      <c r="FM28" s="131"/>
      <c r="FN28" s="342" t="s">
        <v>71</v>
      </c>
      <c r="FO28" s="343"/>
      <c r="FP28" s="177">
        <v>16</v>
      </c>
      <c r="FQ28" s="280">
        <f>FD28+DD28</f>
        <v>61305.9</v>
      </c>
      <c r="FR28" s="281"/>
      <c r="FS28" s="350" t="s">
        <v>72</v>
      </c>
      <c r="FT28" s="351"/>
      <c r="FU28" s="351"/>
      <c r="FV28" s="351"/>
      <c r="FW28" s="352"/>
      <c r="FX28" s="129">
        <v>26</v>
      </c>
      <c r="FY28" s="34">
        <f t="shared" si="91"/>
        <v>0</v>
      </c>
      <c r="FZ28" s="131"/>
      <c r="GA28" s="342" t="s">
        <v>71</v>
      </c>
      <c r="GB28" s="343"/>
      <c r="GC28" s="177">
        <v>21</v>
      </c>
      <c r="GD28" s="344">
        <f>6839.2</f>
        <v>6839.2</v>
      </c>
      <c r="GE28" s="345"/>
      <c r="GF28" s="315" t="s">
        <v>72</v>
      </c>
      <c r="GG28" s="316"/>
      <c r="GH28" s="316"/>
      <c r="GI28" s="316"/>
      <c r="GJ28" s="317"/>
      <c r="GK28" s="129">
        <v>31</v>
      </c>
      <c r="GL28" s="130"/>
      <c r="GM28" s="131"/>
      <c r="GN28" s="342" t="s">
        <v>71</v>
      </c>
      <c r="GO28" s="343"/>
      <c r="GP28" s="177">
        <v>21</v>
      </c>
      <c r="GQ28" s="344">
        <v>8070.6</v>
      </c>
      <c r="GR28" s="345"/>
      <c r="GS28" s="315" t="s">
        <v>72</v>
      </c>
      <c r="GT28" s="316"/>
      <c r="GU28" s="316"/>
      <c r="GV28" s="316"/>
      <c r="GW28" s="317"/>
      <c r="GX28" s="129">
        <v>31</v>
      </c>
      <c r="GY28" s="130"/>
      <c r="GZ28" s="131"/>
      <c r="HA28" s="342" t="s">
        <v>71</v>
      </c>
      <c r="HB28" s="343"/>
      <c r="HC28" s="177">
        <v>21</v>
      </c>
      <c r="HD28" s="344">
        <f>12731.3</f>
        <v>12731.3</v>
      </c>
      <c r="HE28" s="345"/>
      <c r="HF28" s="315" t="s">
        <v>72</v>
      </c>
      <c r="HG28" s="316"/>
      <c r="HH28" s="316"/>
      <c r="HI28" s="316"/>
      <c r="HJ28" s="317"/>
      <c r="HK28" s="129">
        <v>31</v>
      </c>
      <c r="HL28" s="130"/>
      <c r="HM28" s="131"/>
      <c r="HN28" s="342" t="s">
        <v>71</v>
      </c>
      <c r="HO28" s="343"/>
      <c r="HP28" s="177">
        <v>21</v>
      </c>
      <c r="HQ28" s="346">
        <f t="shared" si="81"/>
        <v>27641.1</v>
      </c>
      <c r="HR28" s="347">
        <f t="shared" si="81"/>
        <v>0</v>
      </c>
      <c r="HS28" s="315" t="s">
        <v>72</v>
      </c>
      <c r="HT28" s="316"/>
      <c r="HU28" s="316"/>
      <c r="HV28" s="316"/>
      <c r="HW28" s="317"/>
      <c r="HX28" s="129">
        <v>31</v>
      </c>
      <c r="HY28" s="173">
        <f t="shared" si="92"/>
        <v>0</v>
      </c>
      <c r="HZ28" s="131"/>
      <c r="IA28" s="353" t="s">
        <v>71</v>
      </c>
      <c r="IB28" s="354"/>
      <c r="IC28" s="177">
        <v>16</v>
      </c>
      <c r="ID28" s="280">
        <f>HQ28+FQ28</f>
        <v>88947</v>
      </c>
      <c r="IE28" s="281"/>
      <c r="IF28" s="315" t="s">
        <v>72</v>
      </c>
      <c r="IG28" s="316"/>
      <c r="IH28" s="316"/>
      <c r="II28" s="316"/>
      <c r="IJ28" s="317"/>
      <c r="IK28" s="129">
        <v>26</v>
      </c>
      <c r="IL28" s="34">
        <f t="shared" si="93"/>
        <v>0</v>
      </c>
      <c r="IM28" s="131"/>
    </row>
    <row r="29" spans="1:247" ht="27.75" customHeight="1" thickBot="1">
      <c r="A29" s="355" t="s">
        <v>139</v>
      </c>
      <c r="B29" s="215"/>
      <c r="C29" s="215"/>
      <c r="D29" s="216"/>
      <c r="E29" s="356" t="s">
        <v>73</v>
      </c>
      <c r="F29" s="357"/>
      <c r="G29" s="357"/>
      <c r="H29" s="358"/>
      <c r="I29" s="358"/>
      <c r="J29" s="359" t="s">
        <v>137</v>
      </c>
      <c r="K29" s="359"/>
      <c r="L29" s="359"/>
      <c r="M29" s="132"/>
      <c r="N29" s="355" t="s">
        <v>139</v>
      </c>
      <c r="O29" s="215"/>
      <c r="P29" s="215"/>
      <c r="Q29" s="216"/>
      <c r="R29" s="356" t="s">
        <v>73</v>
      </c>
      <c r="S29" s="357"/>
      <c r="T29" s="357"/>
      <c r="U29" s="358"/>
      <c r="V29" s="358"/>
      <c r="W29" s="359" t="s">
        <v>137</v>
      </c>
      <c r="X29" s="359"/>
      <c r="Y29" s="359"/>
      <c r="Z29" s="132"/>
      <c r="AA29" s="355" t="s">
        <v>139</v>
      </c>
      <c r="AB29" s="215"/>
      <c r="AC29" s="215"/>
      <c r="AD29" s="216"/>
      <c r="AE29" s="356" t="s">
        <v>73</v>
      </c>
      <c r="AF29" s="357"/>
      <c r="AG29" s="357"/>
      <c r="AH29" s="358"/>
      <c r="AI29" s="358"/>
      <c r="AJ29" s="359" t="s">
        <v>137</v>
      </c>
      <c r="AK29" s="359"/>
      <c r="AL29" s="359"/>
      <c r="AM29" s="132"/>
      <c r="AN29" s="355" t="s">
        <v>139</v>
      </c>
      <c r="AO29" s="215"/>
      <c r="AP29" s="215"/>
      <c r="AQ29" s="216"/>
      <c r="AR29" s="356" t="s">
        <v>73</v>
      </c>
      <c r="AS29" s="357"/>
      <c r="AT29" s="357"/>
      <c r="AU29" s="358"/>
      <c r="AV29" s="358"/>
      <c r="AW29" s="359" t="s">
        <v>137</v>
      </c>
      <c r="AX29" s="359"/>
      <c r="AY29" s="359"/>
      <c r="AZ29" s="132"/>
      <c r="BA29" s="355" t="s">
        <v>139</v>
      </c>
      <c r="BB29" s="215"/>
      <c r="BC29" s="215"/>
      <c r="BD29" s="216"/>
      <c r="BE29" s="356" t="s">
        <v>73</v>
      </c>
      <c r="BF29" s="357"/>
      <c r="BG29" s="357"/>
      <c r="BH29" s="358"/>
      <c r="BI29" s="358"/>
      <c r="BJ29" s="359" t="s">
        <v>137</v>
      </c>
      <c r="BK29" s="359"/>
      <c r="BL29" s="359"/>
      <c r="BM29" s="132"/>
      <c r="BN29" s="355" t="s">
        <v>139</v>
      </c>
      <c r="BO29" s="215"/>
      <c r="BP29" s="215"/>
      <c r="BQ29" s="216"/>
      <c r="BR29" s="356" t="s">
        <v>73</v>
      </c>
      <c r="BS29" s="357"/>
      <c r="BT29" s="357"/>
      <c r="BU29" s="358"/>
      <c r="BV29" s="358"/>
      <c r="BW29" s="359" t="s">
        <v>137</v>
      </c>
      <c r="BX29" s="359"/>
      <c r="BY29" s="359"/>
      <c r="BZ29" s="132"/>
      <c r="CA29" s="355" t="s">
        <v>139</v>
      </c>
      <c r="CB29" s="215"/>
      <c r="CC29" s="215"/>
      <c r="CD29" s="216"/>
      <c r="CE29" s="356" t="s">
        <v>73</v>
      </c>
      <c r="CF29" s="357"/>
      <c r="CG29" s="357"/>
      <c r="CH29" s="358"/>
      <c r="CI29" s="358"/>
      <c r="CJ29" s="359" t="s">
        <v>137</v>
      </c>
      <c r="CK29" s="359"/>
      <c r="CL29" s="359"/>
      <c r="CM29" s="132"/>
      <c r="CN29" s="355" t="s">
        <v>139</v>
      </c>
      <c r="CO29" s="215"/>
      <c r="CP29" s="215"/>
      <c r="CQ29" s="216"/>
      <c r="CR29" s="356" t="s">
        <v>73</v>
      </c>
      <c r="CS29" s="357"/>
      <c r="CT29" s="357"/>
      <c r="CU29" s="358"/>
      <c r="CV29" s="358"/>
      <c r="CW29" s="359" t="s">
        <v>137</v>
      </c>
      <c r="CX29" s="359"/>
      <c r="CY29" s="359"/>
      <c r="CZ29" s="132"/>
      <c r="DA29" s="360" t="s">
        <v>139</v>
      </c>
      <c r="DB29" s="361"/>
      <c r="DC29" s="361"/>
      <c r="DD29" s="362"/>
      <c r="DE29" s="356" t="s">
        <v>73</v>
      </c>
      <c r="DF29" s="357"/>
      <c r="DG29" s="357"/>
      <c r="DH29" s="358"/>
      <c r="DI29" s="358"/>
      <c r="DJ29" s="359" t="s">
        <v>137</v>
      </c>
      <c r="DK29" s="359"/>
      <c r="DL29" s="359"/>
      <c r="DM29" s="132"/>
      <c r="DN29" s="355" t="s">
        <v>139</v>
      </c>
      <c r="DO29" s="215"/>
      <c r="DP29" s="215"/>
      <c r="DQ29" s="216"/>
      <c r="DR29" s="356" t="s">
        <v>73</v>
      </c>
      <c r="DS29" s="357"/>
      <c r="DT29" s="357"/>
      <c r="DU29" s="358"/>
      <c r="DV29" s="358"/>
      <c r="DW29" s="359" t="s">
        <v>137</v>
      </c>
      <c r="DX29" s="359"/>
      <c r="DY29" s="359"/>
      <c r="DZ29" s="132"/>
      <c r="EA29" s="355" t="s">
        <v>139</v>
      </c>
      <c r="EB29" s="215"/>
      <c r="EC29" s="215"/>
      <c r="ED29" s="216"/>
      <c r="EE29" s="356" t="s">
        <v>73</v>
      </c>
      <c r="EF29" s="357"/>
      <c r="EG29" s="357"/>
      <c r="EH29" s="358"/>
      <c r="EI29" s="358"/>
      <c r="EJ29" s="359" t="s">
        <v>137</v>
      </c>
      <c r="EK29" s="359"/>
      <c r="EL29" s="359"/>
      <c r="EM29" s="132"/>
      <c r="EN29" s="355" t="s">
        <v>139</v>
      </c>
      <c r="EO29" s="215"/>
      <c r="EP29" s="215"/>
      <c r="EQ29" s="216"/>
      <c r="ER29" s="356" t="s">
        <v>73</v>
      </c>
      <c r="ES29" s="357"/>
      <c r="ET29" s="357"/>
      <c r="EU29" s="358"/>
      <c r="EV29" s="358"/>
      <c r="EW29" s="359" t="s">
        <v>137</v>
      </c>
      <c r="EX29" s="359"/>
      <c r="EY29" s="359"/>
      <c r="EZ29" s="132"/>
      <c r="FA29" s="355" t="s">
        <v>139</v>
      </c>
      <c r="FB29" s="215"/>
      <c r="FC29" s="215"/>
      <c r="FD29" s="216"/>
      <c r="FE29" s="356" t="s">
        <v>73</v>
      </c>
      <c r="FF29" s="357"/>
      <c r="FG29" s="357"/>
      <c r="FH29" s="358"/>
      <c r="FI29" s="358"/>
      <c r="FJ29" s="359" t="s">
        <v>137</v>
      </c>
      <c r="FK29" s="359"/>
      <c r="FL29" s="359"/>
      <c r="FM29" s="132"/>
      <c r="FN29" s="360" t="s">
        <v>139</v>
      </c>
      <c r="FO29" s="361"/>
      <c r="FP29" s="361"/>
      <c r="FQ29" s="362"/>
      <c r="FR29" s="356" t="s">
        <v>73</v>
      </c>
      <c r="FS29" s="357"/>
      <c r="FT29" s="357"/>
      <c r="FU29" s="358"/>
      <c r="FV29" s="358"/>
      <c r="FW29" s="359" t="s">
        <v>137</v>
      </c>
      <c r="FX29" s="359"/>
      <c r="FY29" s="359"/>
      <c r="FZ29" s="132"/>
      <c r="GA29" s="355" t="s">
        <v>139</v>
      </c>
      <c r="GB29" s="215"/>
      <c r="GC29" s="215"/>
      <c r="GD29" s="216"/>
      <c r="GE29" s="356" t="s">
        <v>73</v>
      </c>
      <c r="GF29" s="357"/>
      <c r="GG29" s="357"/>
      <c r="GH29" s="358"/>
      <c r="GI29" s="358"/>
      <c r="GJ29" s="359" t="s">
        <v>137</v>
      </c>
      <c r="GK29" s="359"/>
      <c r="GL29" s="359"/>
      <c r="GM29" s="132"/>
      <c r="GN29" s="355" t="s">
        <v>139</v>
      </c>
      <c r="GO29" s="215"/>
      <c r="GP29" s="215"/>
      <c r="GQ29" s="216"/>
      <c r="GR29" s="356" t="s">
        <v>73</v>
      </c>
      <c r="GS29" s="357"/>
      <c r="GT29" s="357"/>
      <c r="GU29" s="358"/>
      <c r="GV29" s="358"/>
      <c r="GW29" s="359" t="s">
        <v>137</v>
      </c>
      <c r="GX29" s="359"/>
      <c r="GY29" s="359"/>
      <c r="GZ29" s="132"/>
      <c r="HA29" s="355" t="s">
        <v>139</v>
      </c>
      <c r="HB29" s="215"/>
      <c r="HC29" s="215"/>
      <c r="HD29" s="216"/>
      <c r="HE29" s="356" t="s">
        <v>73</v>
      </c>
      <c r="HF29" s="357"/>
      <c r="HG29" s="357"/>
      <c r="HH29" s="358"/>
      <c r="HI29" s="358"/>
      <c r="HJ29" s="359" t="s">
        <v>137</v>
      </c>
      <c r="HK29" s="359"/>
      <c r="HL29" s="359"/>
      <c r="HM29" s="132"/>
      <c r="HN29" s="355" t="s">
        <v>139</v>
      </c>
      <c r="HO29" s="215"/>
      <c r="HP29" s="215"/>
      <c r="HQ29" s="216"/>
      <c r="HR29" s="356" t="s">
        <v>73</v>
      </c>
      <c r="HS29" s="357"/>
      <c r="HT29" s="357"/>
      <c r="HU29" s="358"/>
      <c r="HV29" s="358"/>
      <c r="HW29" s="359" t="s">
        <v>137</v>
      </c>
      <c r="HX29" s="359"/>
      <c r="HY29" s="359"/>
      <c r="HZ29" s="132"/>
      <c r="IA29" s="355" t="s">
        <v>139</v>
      </c>
      <c r="IB29" s="367"/>
      <c r="IC29" s="367"/>
      <c r="ID29" s="368"/>
      <c r="IE29" s="356" t="s">
        <v>73</v>
      </c>
      <c r="IF29" s="357"/>
      <c r="IG29" s="357"/>
      <c r="IH29" s="358"/>
      <c r="II29" s="358"/>
      <c r="IJ29" s="359" t="s">
        <v>137</v>
      </c>
      <c r="IK29" s="359"/>
      <c r="IL29" s="359"/>
      <c r="IM29" s="132"/>
    </row>
    <row r="30" spans="1:247" ht="15">
      <c r="A30" s="178" t="s">
        <v>74</v>
      </c>
      <c r="B30" s="133">
        <v>32</v>
      </c>
      <c r="C30" s="363">
        <v>4</v>
      </c>
      <c r="D30" s="270"/>
      <c r="H30" s="364" t="s">
        <v>75</v>
      </c>
      <c r="I30" s="364"/>
      <c r="J30" s="365" t="s">
        <v>76</v>
      </c>
      <c r="K30" s="365"/>
      <c r="L30" s="365"/>
      <c r="M30" s="134"/>
      <c r="N30" s="178" t="s">
        <v>74</v>
      </c>
      <c r="O30" s="133">
        <v>32</v>
      </c>
      <c r="P30" s="363">
        <v>4</v>
      </c>
      <c r="Q30" s="270"/>
      <c r="U30" s="364" t="s">
        <v>75</v>
      </c>
      <c r="V30" s="364"/>
      <c r="W30" s="365" t="s">
        <v>76</v>
      </c>
      <c r="X30" s="365"/>
      <c r="Y30" s="365"/>
      <c r="Z30" s="134"/>
      <c r="AA30" s="178" t="s">
        <v>74</v>
      </c>
      <c r="AB30" s="133">
        <v>32</v>
      </c>
      <c r="AC30" s="363">
        <v>4</v>
      </c>
      <c r="AD30" s="270"/>
      <c r="AH30" s="364" t="s">
        <v>75</v>
      </c>
      <c r="AI30" s="364"/>
      <c r="AJ30" s="365" t="s">
        <v>76</v>
      </c>
      <c r="AK30" s="365"/>
      <c r="AL30" s="365"/>
      <c r="AM30" s="134"/>
      <c r="AN30" s="178" t="s">
        <v>74</v>
      </c>
      <c r="AO30" s="133">
        <v>32</v>
      </c>
      <c r="AP30" s="366">
        <f>ROUND((C30+P30+AC30)/3,0)</f>
        <v>4</v>
      </c>
      <c r="AQ30" s="277">
        <f>ROUND((D30+Q30+AD30)/3,0)</f>
        <v>0</v>
      </c>
      <c r="AU30" s="364" t="s">
        <v>75</v>
      </c>
      <c r="AV30" s="364"/>
      <c r="AW30" s="365" t="s">
        <v>76</v>
      </c>
      <c r="AX30" s="365"/>
      <c r="AY30" s="365"/>
      <c r="AZ30" s="134"/>
      <c r="BA30" s="178" t="s">
        <v>74</v>
      </c>
      <c r="BB30" s="133">
        <v>32</v>
      </c>
      <c r="BC30" s="363">
        <v>4</v>
      </c>
      <c r="BD30" s="270"/>
      <c r="BH30" s="364" t="s">
        <v>75</v>
      </c>
      <c r="BI30" s="364"/>
      <c r="BJ30" s="365" t="s">
        <v>76</v>
      </c>
      <c r="BK30" s="365"/>
      <c r="BL30" s="365"/>
      <c r="BM30" s="134"/>
      <c r="BN30" s="178" t="s">
        <v>74</v>
      </c>
      <c r="BO30" s="133">
        <v>32</v>
      </c>
      <c r="BP30" s="363">
        <v>4</v>
      </c>
      <c r="BQ30" s="270"/>
      <c r="BU30" s="364" t="s">
        <v>75</v>
      </c>
      <c r="BV30" s="364"/>
      <c r="BW30" s="365" t="s">
        <v>76</v>
      </c>
      <c r="BX30" s="365"/>
      <c r="BY30" s="365"/>
      <c r="BZ30" s="134"/>
      <c r="CA30" s="178" t="s">
        <v>74</v>
      </c>
      <c r="CB30" s="133">
        <v>32</v>
      </c>
      <c r="CC30" s="363">
        <v>4</v>
      </c>
      <c r="CD30" s="270"/>
      <c r="CH30" s="364" t="s">
        <v>75</v>
      </c>
      <c r="CI30" s="364"/>
      <c r="CJ30" s="365" t="s">
        <v>76</v>
      </c>
      <c r="CK30" s="365"/>
      <c r="CL30" s="365"/>
      <c r="CM30" s="134"/>
      <c r="CN30" s="178" t="s">
        <v>74</v>
      </c>
      <c r="CO30" s="133">
        <v>32</v>
      </c>
      <c r="CP30" s="366">
        <f>ROUND((BC30+BP30+CC30)/3,0)</f>
        <v>4</v>
      </c>
      <c r="CQ30" s="277">
        <f>ROUND((BD30+BQ30+CD30)/3,0)</f>
        <v>0</v>
      </c>
      <c r="CU30" s="364" t="s">
        <v>75</v>
      </c>
      <c r="CV30" s="364"/>
      <c r="CW30" s="365" t="s">
        <v>76</v>
      </c>
      <c r="CX30" s="365"/>
      <c r="CY30" s="365"/>
      <c r="CZ30" s="134"/>
      <c r="DA30" s="178" t="s">
        <v>74</v>
      </c>
      <c r="DB30" s="133">
        <v>27</v>
      </c>
      <c r="DC30" s="297">
        <f>ROUND((C30+P30+AC30+BC30+BP30+CC30)/6,0)</f>
        <v>4</v>
      </c>
      <c r="DD30" s="298"/>
      <c r="DH30" s="364" t="s">
        <v>75</v>
      </c>
      <c r="DI30" s="364"/>
      <c r="DJ30" s="365" t="s">
        <v>76</v>
      </c>
      <c r="DK30" s="365"/>
      <c r="DL30" s="365"/>
      <c r="DM30" s="134"/>
      <c r="DN30" s="178" t="s">
        <v>74</v>
      </c>
      <c r="DO30" s="133">
        <v>32</v>
      </c>
      <c r="DP30" s="363">
        <v>4</v>
      </c>
      <c r="DQ30" s="270"/>
      <c r="DU30" s="364" t="s">
        <v>75</v>
      </c>
      <c r="DV30" s="364"/>
      <c r="DW30" s="365" t="s">
        <v>76</v>
      </c>
      <c r="DX30" s="365"/>
      <c r="DY30" s="365"/>
      <c r="DZ30" s="134"/>
      <c r="EA30" s="178" t="s">
        <v>74</v>
      </c>
      <c r="EB30" s="133">
        <v>32</v>
      </c>
      <c r="EC30" s="363">
        <v>4</v>
      </c>
      <c r="ED30" s="270"/>
      <c r="EH30" s="364" t="s">
        <v>75</v>
      </c>
      <c r="EI30" s="364"/>
      <c r="EJ30" s="365" t="s">
        <v>76</v>
      </c>
      <c r="EK30" s="365"/>
      <c r="EL30" s="365"/>
      <c r="EM30" s="134"/>
      <c r="EN30" s="178" t="s">
        <v>74</v>
      </c>
      <c r="EO30" s="133">
        <v>32</v>
      </c>
      <c r="EP30" s="363">
        <v>4</v>
      </c>
      <c r="EQ30" s="270"/>
      <c r="EU30" s="364" t="s">
        <v>75</v>
      </c>
      <c r="EV30" s="364"/>
      <c r="EW30" s="365" t="s">
        <v>76</v>
      </c>
      <c r="EX30" s="365"/>
      <c r="EY30" s="365"/>
      <c r="EZ30" s="134"/>
      <c r="FA30" s="178" t="s">
        <v>74</v>
      </c>
      <c r="FB30" s="133">
        <v>32</v>
      </c>
      <c r="FC30" s="366">
        <f>ROUND((DP30+EC30+EP30)/3,0)</f>
        <v>4</v>
      </c>
      <c r="FD30" s="277">
        <f>ROUND((DQ30+ED30+EQ30)/3,0)</f>
        <v>0</v>
      </c>
      <c r="FH30" s="364" t="s">
        <v>75</v>
      </c>
      <c r="FI30" s="364"/>
      <c r="FJ30" s="365" t="s">
        <v>76</v>
      </c>
      <c r="FK30" s="365"/>
      <c r="FL30" s="365"/>
      <c r="FM30" s="134"/>
      <c r="FN30" s="178" t="s">
        <v>74</v>
      </c>
      <c r="FO30" s="133">
        <v>27</v>
      </c>
      <c r="FP30" s="297">
        <f>ROUND((C30+P30+AC30+BC30+BP30+CC30+DP30+EC30+EP30)/9,0)</f>
        <v>4</v>
      </c>
      <c r="FQ30" s="298"/>
      <c r="FU30" s="364" t="s">
        <v>75</v>
      </c>
      <c r="FV30" s="364"/>
      <c r="FW30" s="365" t="s">
        <v>76</v>
      </c>
      <c r="FX30" s="365"/>
      <c r="FY30" s="365"/>
      <c r="FZ30" s="134"/>
      <c r="GA30" s="178" t="s">
        <v>74</v>
      </c>
      <c r="GB30" s="133">
        <v>32</v>
      </c>
      <c r="GC30" s="363">
        <v>4</v>
      </c>
      <c r="GD30" s="270"/>
      <c r="GH30" s="364" t="s">
        <v>75</v>
      </c>
      <c r="GI30" s="364"/>
      <c r="GJ30" s="365" t="s">
        <v>76</v>
      </c>
      <c r="GK30" s="365"/>
      <c r="GL30" s="365"/>
      <c r="GM30" s="134"/>
      <c r="GN30" s="178" t="s">
        <v>74</v>
      </c>
      <c r="GO30" s="133">
        <v>32</v>
      </c>
      <c r="GP30" s="363">
        <v>4</v>
      </c>
      <c r="GQ30" s="270"/>
      <c r="GU30" s="364" t="s">
        <v>75</v>
      </c>
      <c r="GV30" s="364"/>
      <c r="GW30" s="365" t="s">
        <v>76</v>
      </c>
      <c r="GX30" s="365"/>
      <c r="GY30" s="365"/>
      <c r="GZ30" s="134"/>
      <c r="HA30" s="178" t="s">
        <v>74</v>
      </c>
      <c r="HB30" s="133">
        <v>32</v>
      </c>
      <c r="HC30" s="363">
        <v>4</v>
      </c>
      <c r="HD30" s="270"/>
      <c r="HH30" s="364" t="s">
        <v>75</v>
      </c>
      <c r="HI30" s="364"/>
      <c r="HJ30" s="365" t="s">
        <v>76</v>
      </c>
      <c r="HK30" s="365"/>
      <c r="HL30" s="365"/>
      <c r="HM30" s="134"/>
      <c r="HN30" s="178" t="s">
        <v>74</v>
      </c>
      <c r="HO30" s="133">
        <v>32</v>
      </c>
      <c r="HP30" s="366">
        <f>ROUND((GC30+GP30+HC30)/3,0)</f>
        <v>4</v>
      </c>
      <c r="HQ30" s="277">
        <f>ROUND((GD30+GQ30+HD30)/3,0)</f>
        <v>0</v>
      </c>
      <c r="HU30" s="364" t="s">
        <v>75</v>
      </c>
      <c r="HV30" s="364"/>
      <c r="HW30" s="365" t="s">
        <v>76</v>
      </c>
      <c r="HX30" s="365"/>
      <c r="HY30" s="365"/>
      <c r="HZ30" s="134"/>
      <c r="IA30" s="178" t="s">
        <v>74</v>
      </c>
      <c r="IB30" s="133">
        <v>27</v>
      </c>
      <c r="IC30" s="297">
        <f>ROUND((C30+P30+AC30+BC30+BP30+CC30+DP30+EC30+EP30+GC30+GP30+HC30)/12,0)</f>
        <v>4</v>
      </c>
      <c r="ID30" s="298"/>
      <c r="IH30" s="369" t="s">
        <v>75</v>
      </c>
      <c r="II30" s="369"/>
      <c r="IJ30" s="365" t="s">
        <v>76</v>
      </c>
      <c r="IK30" s="365"/>
      <c r="IL30" s="365"/>
      <c r="IM30" s="134"/>
    </row>
    <row r="31" spans="1:247" s="181" customFormat="1" ht="13.5" thickBot="1">
      <c r="A31" s="180" t="s">
        <v>77</v>
      </c>
      <c r="B31" s="135">
        <v>33</v>
      </c>
      <c r="C31" s="370">
        <v>253.5</v>
      </c>
      <c r="D31" s="308"/>
      <c r="M31" s="132"/>
      <c r="N31" s="180" t="s">
        <v>77</v>
      </c>
      <c r="O31" s="135">
        <v>33</v>
      </c>
      <c r="P31" s="370">
        <v>304.4</v>
      </c>
      <c r="Q31" s="308"/>
      <c r="Z31" s="132"/>
      <c r="AA31" s="180" t="s">
        <v>77</v>
      </c>
      <c r="AB31" s="135">
        <v>33</v>
      </c>
      <c r="AC31" s="370">
        <v>328.2</v>
      </c>
      <c r="AD31" s="308"/>
      <c r="AM31" s="132"/>
      <c r="AN31" s="180" t="s">
        <v>77</v>
      </c>
      <c r="AO31" s="135">
        <v>33</v>
      </c>
      <c r="AP31" s="371">
        <f>C31+P31+AC31</f>
        <v>886.0999999999999</v>
      </c>
      <c r="AQ31" s="293"/>
      <c r="AZ31" s="132"/>
      <c r="BA31" s="180" t="s">
        <v>77</v>
      </c>
      <c r="BB31" s="135">
        <v>33</v>
      </c>
      <c r="BC31" s="370">
        <v>339.1</v>
      </c>
      <c r="BD31" s="308"/>
      <c r="BM31" s="132"/>
      <c r="BN31" s="180" t="s">
        <v>77</v>
      </c>
      <c r="BO31" s="135">
        <v>33</v>
      </c>
      <c r="BP31" s="370">
        <v>550.7</v>
      </c>
      <c r="BQ31" s="308"/>
      <c r="BZ31" s="132"/>
      <c r="CA31" s="180" t="s">
        <v>77</v>
      </c>
      <c r="CB31" s="135">
        <v>33</v>
      </c>
      <c r="CC31" s="370">
        <v>853.8</v>
      </c>
      <c r="CD31" s="308"/>
      <c r="CM31" s="132"/>
      <c r="CN31" s="180" t="s">
        <v>77</v>
      </c>
      <c r="CO31" s="135">
        <v>33</v>
      </c>
      <c r="CP31" s="371">
        <f>BC31+BP31+CC31</f>
        <v>1743.6</v>
      </c>
      <c r="CQ31" s="293"/>
      <c r="CZ31" s="132"/>
      <c r="DA31" s="180" t="s">
        <v>77</v>
      </c>
      <c r="DB31" s="135">
        <v>28</v>
      </c>
      <c r="DC31" s="297">
        <f>C31+P31+AC31+BC31+BP31+CC31</f>
        <v>2629.7</v>
      </c>
      <c r="DD31" s="298"/>
      <c r="DM31" s="132"/>
      <c r="DN31" s="180" t="s">
        <v>77</v>
      </c>
      <c r="DO31" s="135">
        <v>33</v>
      </c>
      <c r="DP31" s="370">
        <v>255.5</v>
      </c>
      <c r="DQ31" s="308"/>
      <c r="DZ31" s="132"/>
      <c r="EA31" s="180" t="s">
        <v>77</v>
      </c>
      <c r="EB31" s="135">
        <v>33</v>
      </c>
      <c r="EC31" s="370">
        <v>128.1</v>
      </c>
      <c r="ED31" s="308"/>
      <c r="EM31" s="132"/>
      <c r="EN31" s="180" t="s">
        <v>77</v>
      </c>
      <c r="EO31" s="135">
        <v>33</v>
      </c>
      <c r="EP31" s="370">
        <v>392.1</v>
      </c>
      <c r="EQ31" s="308"/>
      <c r="EZ31" s="132"/>
      <c r="FA31" s="180" t="s">
        <v>77</v>
      </c>
      <c r="FB31" s="135">
        <v>33</v>
      </c>
      <c r="FC31" s="371">
        <f>DP31+EC31+EP31</f>
        <v>775.7</v>
      </c>
      <c r="FD31" s="293"/>
      <c r="FM31" s="132"/>
      <c r="FN31" s="182" t="s">
        <v>77</v>
      </c>
      <c r="FO31" s="136">
        <v>28</v>
      </c>
      <c r="FP31" s="378">
        <f>C31+P31+AC31+BC31+BP31+CC31+DP31+EC31+EP31</f>
        <v>3405.3999999999996</v>
      </c>
      <c r="FQ31" s="379"/>
      <c r="FZ31" s="132"/>
      <c r="GA31" s="180" t="s">
        <v>77</v>
      </c>
      <c r="GB31" s="135">
        <v>33</v>
      </c>
      <c r="GC31" s="370">
        <v>335.3</v>
      </c>
      <c r="GD31" s="308"/>
      <c r="GM31" s="132"/>
      <c r="GN31" s="180" t="s">
        <v>77</v>
      </c>
      <c r="GO31" s="135">
        <v>33</v>
      </c>
      <c r="GP31" s="370">
        <v>381.1</v>
      </c>
      <c r="GQ31" s="308"/>
      <c r="GZ31" s="132"/>
      <c r="HA31" s="180" t="s">
        <v>77</v>
      </c>
      <c r="HB31" s="135">
        <v>33</v>
      </c>
      <c r="HC31" s="370">
        <v>646.2</v>
      </c>
      <c r="HD31" s="308"/>
      <c r="HM31" s="132"/>
      <c r="HN31" s="180" t="s">
        <v>77</v>
      </c>
      <c r="HO31" s="135">
        <v>33</v>
      </c>
      <c r="HP31" s="371">
        <f>GC31+GP31+HC31</f>
        <v>1362.6000000000001</v>
      </c>
      <c r="HQ31" s="293"/>
      <c r="HZ31" s="132"/>
      <c r="IA31" s="180" t="s">
        <v>77</v>
      </c>
      <c r="IB31" s="135">
        <v>28</v>
      </c>
      <c r="IC31" s="297">
        <f>C31+P31+AC31+BC31+BP31+CC31+DP31+EC31+EP31+GC31+GP31+HC31</f>
        <v>4768</v>
      </c>
      <c r="ID31" s="298"/>
      <c r="IM31" s="132"/>
    </row>
    <row r="32" spans="1:247" ht="15" customHeight="1" thickBot="1">
      <c r="A32" s="183" t="s">
        <v>78</v>
      </c>
      <c r="B32" s="137">
        <v>34</v>
      </c>
      <c r="C32" s="372">
        <f>IF(C30=0,0,ROUND(C31/C30*1000,1))</f>
        <v>63375</v>
      </c>
      <c r="D32" s="373"/>
      <c r="E32" s="374" t="s">
        <v>79</v>
      </c>
      <c r="F32" s="375"/>
      <c r="G32" s="375"/>
      <c r="H32" s="376"/>
      <c r="I32" s="376"/>
      <c r="J32" s="377" t="s">
        <v>138</v>
      </c>
      <c r="K32" s="377"/>
      <c r="L32" s="377"/>
      <c r="M32" s="132"/>
      <c r="N32" s="183" t="s">
        <v>78</v>
      </c>
      <c r="O32" s="137">
        <v>34</v>
      </c>
      <c r="P32" s="372">
        <f>IF(P30=0,0,ROUND(P31/P30*1000,1))</f>
        <v>76100</v>
      </c>
      <c r="Q32" s="373"/>
      <c r="R32" s="374" t="s">
        <v>79</v>
      </c>
      <c r="S32" s="375"/>
      <c r="T32" s="375"/>
      <c r="U32" s="376"/>
      <c r="V32" s="376"/>
      <c r="W32" s="377" t="s">
        <v>138</v>
      </c>
      <c r="X32" s="377"/>
      <c r="Y32" s="377"/>
      <c r="Z32" s="132"/>
      <c r="AA32" s="183" t="s">
        <v>78</v>
      </c>
      <c r="AB32" s="137">
        <v>34</v>
      </c>
      <c r="AC32" s="372">
        <f>IF(AC30=0,0,ROUND(AC31/AC30*1000,1))</f>
        <v>82050</v>
      </c>
      <c r="AD32" s="373"/>
      <c r="AE32" s="374" t="s">
        <v>79</v>
      </c>
      <c r="AF32" s="375"/>
      <c r="AG32" s="375"/>
      <c r="AH32" s="376"/>
      <c r="AI32" s="376"/>
      <c r="AJ32" s="377" t="s">
        <v>138</v>
      </c>
      <c r="AK32" s="377"/>
      <c r="AL32" s="377"/>
      <c r="AM32" s="132"/>
      <c r="AN32" s="183" t="s">
        <v>78</v>
      </c>
      <c r="AO32" s="137">
        <v>34</v>
      </c>
      <c r="AP32" s="372">
        <f>IF(AP30=0,0,ROUND((AP31/AP30)/3*1000,1))</f>
        <v>73841.7</v>
      </c>
      <c r="AQ32" s="373"/>
      <c r="AR32" s="374" t="s">
        <v>79</v>
      </c>
      <c r="AS32" s="375"/>
      <c r="AT32" s="375"/>
      <c r="AU32" s="376"/>
      <c r="AV32" s="376"/>
      <c r="AW32" s="377" t="s">
        <v>138</v>
      </c>
      <c r="AX32" s="377"/>
      <c r="AY32" s="377"/>
      <c r="AZ32" s="132"/>
      <c r="BA32" s="183" t="s">
        <v>78</v>
      </c>
      <c r="BB32" s="137">
        <v>34</v>
      </c>
      <c r="BC32" s="372">
        <f>IF(BC30=0,0,ROUND(BC31/BC30*1000,1))</f>
        <v>84775</v>
      </c>
      <c r="BD32" s="373"/>
      <c r="BE32" s="374" t="s">
        <v>79</v>
      </c>
      <c r="BF32" s="375"/>
      <c r="BG32" s="375"/>
      <c r="BH32" s="376"/>
      <c r="BI32" s="376"/>
      <c r="BJ32" s="377" t="s">
        <v>138</v>
      </c>
      <c r="BK32" s="377"/>
      <c r="BL32" s="377"/>
      <c r="BM32" s="132"/>
      <c r="BN32" s="183" t="s">
        <v>78</v>
      </c>
      <c r="BO32" s="137">
        <v>34</v>
      </c>
      <c r="BP32" s="372">
        <f>IF(BP30=0,0,ROUND(BP31/BP30*1000,1))</f>
        <v>137675</v>
      </c>
      <c r="BQ32" s="373"/>
      <c r="BR32" s="374" t="s">
        <v>79</v>
      </c>
      <c r="BS32" s="375"/>
      <c r="BT32" s="375"/>
      <c r="BU32" s="376"/>
      <c r="BV32" s="376"/>
      <c r="BW32" s="377" t="s">
        <v>138</v>
      </c>
      <c r="BX32" s="377"/>
      <c r="BY32" s="377"/>
      <c r="BZ32" s="132"/>
      <c r="CA32" s="183" t="s">
        <v>78</v>
      </c>
      <c r="CB32" s="137">
        <v>34</v>
      </c>
      <c r="CC32" s="372">
        <f>IF(CC30=0,0,ROUND(CC31/CC30*1000,1))</f>
        <v>213450</v>
      </c>
      <c r="CD32" s="373"/>
      <c r="CE32" s="374" t="s">
        <v>79</v>
      </c>
      <c r="CF32" s="375"/>
      <c r="CG32" s="375"/>
      <c r="CH32" s="376"/>
      <c r="CI32" s="376"/>
      <c r="CJ32" s="377" t="s">
        <v>138</v>
      </c>
      <c r="CK32" s="377"/>
      <c r="CL32" s="377"/>
      <c r="CM32" s="132"/>
      <c r="CN32" s="183" t="s">
        <v>78</v>
      </c>
      <c r="CO32" s="137">
        <v>34</v>
      </c>
      <c r="CP32" s="372">
        <f>IF(CP30=0,0,ROUND((CP31/CP30)/3*1000,1))</f>
        <v>145300</v>
      </c>
      <c r="CQ32" s="373"/>
      <c r="CR32" s="374" t="s">
        <v>79</v>
      </c>
      <c r="CS32" s="375"/>
      <c r="CT32" s="375"/>
      <c r="CU32" s="376"/>
      <c r="CV32" s="376"/>
      <c r="CW32" s="377" t="s">
        <v>138</v>
      </c>
      <c r="CX32" s="377"/>
      <c r="CY32" s="377"/>
      <c r="CZ32" s="132"/>
      <c r="DA32" s="183" t="s">
        <v>78</v>
      </c>
      <c r="DB32" s="137">
        <v>29</v>
      </c>
      <c r="DC32" s="372">
        <f>IF(DC30=0,0,ROUND((DC31/DC30)/6*1000,1))</f>
        <v>109570.8</v>
      </c>
      <c r="DD32" s="373"/>
      <c r="DE32" s="374" t="s">
        <v>79</v>
      </c>
      <c r="DF32" s="375"/>
      <c r="DG32" s="375"/>
      <c r="DH32" s="376"/>
      <c r="DI32" s="376"/>
      <c r="DJ32" s="377" t="s">
        <v>138</v>
      </c>
      <c r="DK32" s="377"/>
      <c r="DL32" s="377"/>
      <c r="DM32" s="132"/>
      <c r="DN32" s="183" t="s">
        <v>78</v>
      </c>
      <c r="DO32" s="137">
        <v>34</v>
      </c>
      <c r="DP32" s="372">
        <f>IF(DP30=0,0,ROUND(DP31/DP30*1000,1))</f>
        <v>63875</v>
      </c>
      <c r="DQ32" s="373"/>
      <c r="DR32" s="374" t="s">
        <v>79</v>
      </c>
      <c r="DS32" s="375"/>
      <c r="DT32" s="375"/>
      <c r="DU32" s="376"/>
      <c r="DV32" s="376"/>
      <c r="DW32" s="377" t="s">
        <v>138</v>
      </c>
      <c r="DX32" s="377"/>
      <c r="DY32" s="377"/>
      <c r="DZ32" s="132"/>
      <c r="EA32" s="183" t="s">
        <v>78</v>
      </c>
      <c r="EB32" s="137">
        <v>34</v>
      </c>
      <c r="EC32" s="372">
        <f>IF(EC30=0,0,ROUND(EC31/EC30*1000,1))</f>
        <v>32025</v>
      </c>
      <c r="ED32" s="373"/>
      <c r="EE32" s="374" t="s">
        <v>79</v>
      </c>
      <c r="EF32" s="375"/>
      <c r="EG32" s="375"/>
      <c r="EH32" s="376"/>
      <c r="EI32" s="376"/>
      <c r="EJ32" s="377" t="s">
        <v>138</v>
      </c>
      <c r="EK32" s="377"/>
      <c r="EL32" s="377"/>
      <c r="EM32" s="132"/>
      <c r="EN32" s="183" t="s">
        <v>78</v>
      </c>
      <c r="EO32" s="137">
        <v>34</v>
      </c>
      <c r="EP32" s="372">
        <f>IF(EP30=0,0,ROUND(EP31/EP30*1000,1))</f>
        <v>98025</v>
      </c>
      <c r="EQ32" s="373"/>
      <c r="ER32" s="374" t="s">
        <v>79</v>
      </c>
      <c r="ES32" s="375"/>
      <c r="ET32" s="375"/>
      <c r="EU32" s="376"/>
      <c r="EV32" s="376"/>
      <c r="EW32" s="377" t="s">
        <v>138</v>
      </c>
      <c r="EX32" s="377"/>
      <c r="EY32" s="377"/>
      <c r="EZ32" s="132"/>
      <c r="FA32" s="183" t="s">
        <v>78</v>
      </c>
      <c r="FB32" s="137">
        <v>34</v>
      </c>
      <c r="FC32" s="372">
        <f>IF(FC30=0,0,ROUND((FC31/FC30)/3*1000,1))</f>
        <v>64641.7</v>
      </c>
      <c r="FD32" s="373"/>
      <c r="FE32" s="374" t="s">
        <v>79</v>
      </c>
      <c r="FF32" s="375"/>
      <c r="FG32" s="375"/>
      <c r="FH32" s="376"/>
      <c r="FI32" s="376"/>
      <c r="FJ32" s="377" t="s">
        <v>138</v>
      </c>
      <c r="FK32" s="377"/>
      <c r="FL32" s="377"/>
      <c r="FM32" s="132"/>
      <c r="FN32" s="184" t="s">
        <v>78</v>
      </c>
      <c r="FO32" s="138">
        <v>29</v>
      </c>
      <c r="FP32" s="380">
        <f>IF(FP30=0,0,ROUND((FP31/FP30)/9*1000,1))</f>
        <v>94594.4</v>
      </c>
      <c r="FQ32" s="381"/>
      <c r="FR32" s="374" t="s">
        <v>79</v>
      </c>
      <c r="FS32" s="375"/>
      <c r="FT32" s="375"/>
      <c r="FU32" s="376"/>
      <c r="FV32" s="376"/>
      <c r="FW32" s="377" t="s">
        <v>138</v>
      </c>
      <c r="FX32" s="377"/>
      <c r="FY32" s="377"/>
      <c r="FZ32" s="132"/>
      <c r="GA32" s="183" t="s">
        <v>78</v>
      </c>
      <c r="GB32" s="137">
        <v>34</v>
      </c>
      <c r="GC32" s="372">
        <f>IF(GC30=0,0,ROUND(GC31/GC30*1000,1))</f>
        <v>83825</v>
      </c>
      <c r="GD32" s="373"/>
      <c r="GE32" s="374" t="s">
        <v>79</v>
      </c>
      <c r="GF32" s="375"/>
      <c r="GG32" s="375"/>
      <c r="GH32" s="376"/>
      <c r="GI32" s="376"/>
      <c r="GJ32" s="377" t="s">
        <v>138</v>
      </c>
      <c r="GK32" s="377"/>
      <c r="GL32" s="377"/>
      <c r="GM32" s="132"/>
      <c r="GN32" s="183" t="s">
        <v>78</v>
      </c>
      <c r="GO32" s="137">
        <v>34</v>
      </c>
      <c r="GP32" s="372">
        <f>IF(GP30=0,0,ROUND(GP31/GP30*1000,1))</f>
        <v>95275</v>
      </c>
      <c r="GQ32" s="373"/>
      <c r="GR32" s="374" t="s">
        <v>79</v>
      </c>
      <c r="GS32" s="375"/>
      <c r="GT32" s="375"/>
      <c r="GU32" s="376"/>
      <c r="GV32" s="376"/>
      <c r="GW32" s="377" t="s">
        <v>138</v>
      </c>
      <c r="GX32" s="377"/>
      <c r="GY32" s="377"/>
      <c r="GZ32" s="132"/>
      <c r="HA32" s="183" t="s">
        <v>78</v>
      </c>
      <c r="HB32" s="137">
        <v>34</v>
      </c>
      <c r="HC32" s="372">
        <f>IF(HC30=0,0,ROUND(HC31/HC30*1000,1))</f>
        <v>161550</v>
      </c>
      <c r="HD32" s="373"/>
      <c r="HE32" s="374" t="s">
        <v>79</v>
      </c>
      <c r="HF32" s="375"/>
      <c r="HG32" s="375"/>
      <c r="HH32" s="376"/>
      <c r="HI32" s="376"/>
      <c r="HJ32" s="377" t="s">
        <v>138</v>
      </c>
      <c r="HK32" s="377"/>
      <c r="HL32" s="377"/>
      <c r="HM32" s="132"/>
      <c r="HN32" s="183" t="s">
        <v>78</v>
      </c>
      <c r="HO32" s="137">
        <v>34</v>
      </c>
      <c r="HP32" s="372">
        <f>IF(HP30=0,0,ROUND((HP31/HP30)/3*1000,1))</f>
        <v>113550</v>
      </c>
      <c r="HQ32" s="373"/>
      <c r="HR32" s="374" t="s">
        <v>79</v>
      </c>
      <c r="HS32" s="375"/>
      <c r="HT32" s="375"/>
      <c r="HU32" s="376"/>
      <c r="HV32" s="376"/>
      <c r="HW32" s="377" t="s">
        <v>138</v>
      </c>
      <c r="HX32" s="377"/>
      <c r="HY32" s="377"/>
      <c r="HZ32" s="132"/>
      <c r="IA32" s="183" t="s">
        <v>78</v>
      </c>
      <c r="IB32" s="137">
        <v>29</v>
      </c>
      <c r="IC32" s="372">
        <f>IF(IC30=0,0,ROUND((IC31/IC30)/12*1000,1))</f>
        <v>99333.3</v>
      </c>
      <c r="ID32" s="373"/>
      <c r="IE32" s="374" t="s">
        <v>79</v>
      </c>
      <c r="IF32" s="385"/>
      <c r="IG32" s="385"/>
      <c r="IH32" s="376"/>
      <c r="II32" s="376"/>
      <c r="IJ32" s="377" t="s">
        <v>138</v>
      </c>
      <c r="IK32" s="377"/>
      <c r="IL32" s="377"/>
      <c r="IM32" s="132"/>
    </row>
    <row r="33" spans="3:247" ht="22.5" customHeight="1">
      <c r="C33" s="185"/>
      <c r="E33" s="185" t="s">
        <v>80</v>
      </c>
      <c r="F33" s="185" t="s">
        <v>81</v>
      </c>
      <c r="H33" s="364" t="s">
        <v>75</v>
      </c>
      <c r="I33" s="364"/>
      <c r="J33" s="382" t="s">
        <v>76</v>
      </c>
      <c r="K33" s="382"/>
      <c r="L33" s="382"/>
      <c r="M33" s="186"/>
      <c r="P33" s="185"/>
      <c r="R33" s="185" t="s">
        <v>80</v>
      </c>
      <c r="S33" s="185" t="s">
        <v>81</v>
      </c>
      <c r="U33" s="364" t="s">
        <v>75</v>
      </c>
      <c r="V33" s="364"/>
      <c r="W33" s="382" t="s">
        <v>76</v>
      </c>
      <c r="X33" s="382"/>
      <c r="Y33" s="382"/>
      <c r="Z33" s="186"/>
      <c r="AC33" s="185"/>
      <c r="AE33" s="185" t="s">
        <v>80</v>
      </c>
      <c r="AF33" s="185" t="s">
        <v>81</v>
      </c>
      <c r="AH33" s="364" t="s">
        <v>75</v>
      </c>
      <c r="AI33" s="364"/>
      <c r="AJ33" s="382" t="s">
        <v>76</v>
      </c>
      <c r="AK33" s="382"/>
      <c r="AL33" s="382"/>
      <c r="AM33" s="186"/>
      <c r="AP33" s="185"/>
      <c r="AR33" s="185" t="s">
        <v>80</v>
      </c>
      <c r="AS33" s="185" t="s">
        <v>81</v>
      </c>
      <c r="AU33" s="364" t="s">
        <v>75</v>
      </c>
      <c r="AV33" s="364"/>
      <c r="AW33" s="382" t="s">
        <v>76</v>
      </c>
      <c r="AX33" s="382"/>
      <c r="AY33" s="382"/>
      <c r="AZ33" s="186"/>
      <c r="BC33" s="185"/>
      <c r="BE33" s="185" t="s">
        <v>80</v>
      </c>
      <c r="BF33" s="185" t="s">
        <v>81</v>
      </c>
      <c r="BH33" s="364" t="s">
        <v>75</v>
      </c>
      <c r="BI33" s="364"/>
      <c r="BJ33" s="382" t="s">
        <v>76</v>
      </c>
      <c r="BK33" s="382"/>
      <c r="BL33" s="382"/>
      <c r="BM33" s="186"/>
      <c r="BP33" s="185"/>
      <c r="BR33" s="185" t="s">
        <v>80</v>
      </c>
      <c r="BS33" s="185" t="s">
        <v>81</v>
      </c>
      <c r="BU33" s="364" t="s">
        <v>75</v>
      </c>
      <c r="BV33" s="364"/>
      <c r="BW33" s="382" t="s">
        <v>76</v>
      </c>
      <c r="BX33" s="382"/>
      <c r="BY33" s="382"/>
      <c r="BZ33" s="186"/>
      <c r="CC33" s="185"/>
      <c r="CE33" s="185" t="s">
        <v>80</v>
      </c>
      <c r="CF33" s="185" t="s">
        <v>81</v>
      </c>
      <c r="CH33" s="364" t="s">
        <v>75</v>
      </c>
      <c r="CI33" s="364"/>
      <c r="CJ33" s="382" t="s">
        <v>76</v>
      </c>
      <c r="CK33" s="382"/>
      <c r="CL33" s="382"/>
      <c r="CM33" s="186"/>
      <c r="CP33" s="185"/>
      <c r="CR33" s="185" t="s">
        <v>80</v>
      </c>
      <c r="CS33" s="185" t="s">
        <v>81</v>
      </c>
      <c r="CU33" s="364" t="s">
        <v>75</v>
      </c>
      <c r="CV33" s="364"/>
      <c r="CW33" s="382" t="s">
        <v>76</v>
      </c>
      <c r="CX33" s="382"/>
      <c r="CY33" s="382"/>
      <c r="CZ33" s="186"/>
      <c r="DC33" s="185"/>
      <c r="DE33" s="185" t="s">
        <v>80</v>
      </c>
      <c r="DF33" s="185" t="s">
        <v>81</v>
      </c>
      <c r="DH33" s="383" t="s">
        <v>75</v>
      </c>
      <c r="DI33" s="383"/>
      <c r="DJ33" s="384" t="s">
        <v>76</v>
      </c>
      <c r="DK33" s="384"/>
      <c r="DL33" s="384"/>
      <c r="DM33" s="186"/>
      <c r="DP33" s="185"/>
      <c r="DR33" s="185" t="s">
        <v>80</v>
      </c>
      <c r="DS33" s="185" t="s">
        <v>81</v>
      </c>
      <c r="DU33" s="364" t="s">
        <v>75</v>
      </c>
      <c r="DV33" s="364"/>
      <c r="DW33" s="382" t="s">
        <v>76</v>
      </c>
      <c r="DX33" s="382"/>
      <c r="DY33" s="382"/>
      <c r="DZ33" s="186"/>
      <c r="EC33" s="185"/>
      <c r="EE33" s="185" t="s">
        <v>80</v>
      </c>
      <c r="EF33" s="185" t="s">
        <v>81</v>
      </c>
      <c r="EH33" s="364" t="s">
        <v>75</v>
      </c>
      <c r="EI33" s="364"/>
      <c r="EJ33" s="382" t="s">
        <v>76</v>
      </c>
      <c r="EK33" s="382"/>
      <c r="EL33" s="382"/>
      <c r="EM33" s="186"/>
      <c r="EP33" s="185"/>
      <c r="ER33" s="185" t="s">
        <v>80</v>
      </c>
      <c r="ES33" s="185" t="s">
        <v>81</v>
      </c>
      <c r="EU33" s="364" t="s">
        <v>75</v>
      </c>
      <c r="EV33" s="364"/>
      <c r="EW33" s="382" t="s">
        <v>76</v>
      </c>
      <c r="EX33" s="382"/>
      <c r="EY33" s="382"/>
      <c r="EZ33" s="186"/>
      <c r="FC33" s="185"/>
      <c r="FE33" s="185" t="s">
        <v>80</v>
      </c>
      <c r="FF33" s="185" t="s">
        <v>81</v>
      </c>
      <c r="FH33" s="364" t="s">
        <v>75</v>
      </c>
      <c r="FI33" s="364"/>
      <c r="FJ33" s="382" t="s">
        <v>76</v>
      </c>
      <c r="FK33" s="382"/>
      <c r="FL33" s="382"/>
      <c r="FM33" s="186"/>
      <c r="FP33" s="185"/>
      <c r="FR33" s="185" t="s">
        <v>80</v>
      </c>
      <c r="FS33" s="185" t="s">
        <v>81</v>
      </c>
      <c r="FU33" s="364" t="s">
        <v>75</v>
      </c>
      <c r="FV33" s="364"/>
      <c r="FW33" s="382" t="s">
        <v>76</v>
      </c>
      <c r="FX33" s="382"/>
      <c r="FY33" s="382"/>
      <c r="FZ33" s="186"/>
      <c r="GC33" s="185"/>
      <c r="GE33" s="185" t="s">
        <v>80</v>
      </c>
      <c r="GF33" s="185" t="s">
        <v>81</v>
      </c>
      <c r="GH33" s="364" t="s">
        <v>75</v>
      </c>
      <c r="GI33" s="364"/>
      <c r="GJ33" s="382" t="s">
        <v>76</v>
      </c>
      <c r="GK33" s="382"/>
      <c r="GL33" s="382"/>
      <c r="GM33" s="186"/>
      <c r="GP33" s="185"/>
      <c r="GR33" s="185" t="s">
        <v>80</v>
      </c>
      <c r="GS33" s="185" t="s">
        <v>81</v>
      </c>
      <c r="GU33" s="364" t="s">
        <v>75</v>
      </c>
      <c r="GV33" s="364"/>
      <c r="GW33" s="382" t="s">
        <v>76</v>
      </c>
      <c r="GX33" s="382"/>
      <c r="GY33" s="382"/>
      <c r="GZ33" s="186"/>
      <c r="HC33" s="185"/>
      <c r="HE33" s="185" t="s">
        <v>80</v>
      </c>
      <c r="HF33" s="185" t="s">
        <v>81</v>
      </c>
      <c r="HH33" s="364" t="s">
        <v>75</v>
      </c>
      <c r="HI33" s="364"/>
      <c r="HJ33" s="382" t="s">
        <v>76</v>
      </c>
      <c r="HK33" s="382"/>
      <c r="HL33" s="382"/>
      <c r="HM33" s="186"/>
      <c r="HP33" s="185"/>
      <c r="HR33" s="185" t="s">
        <v>80</v>
      </c>
      <c r="HS33" s="185" t="s">
        <v>81</v>
      </c>
      <c r="HU33" s="364" t="s">
        <v>75</v>
      </c>
      <c r="HV33" s="364"/>
      <c r="HW33" s="382" t="s">
        <v>76</v>
      </c>
      <c r="HX33" s="382"/>
      <c r="HY33" s="382"/>
      <c r="HZ33" s="186"/>
      <c r="IC33" s="185"/>
      <c r="IE33" s="185" t="s">
        <v>80</v>
      </c>
      <c r="IF33" s="185" t="s">
        <v>81</v>
      </c>
      <c r="IH33" s="369" t="s">
        <v>75</v>
      </c>
      <c r="II33" s="369"/>
      <c r="IJ33" s="382" t="s">
        <v>76</v>
      </c>
      <c r="IK33" s="382"/>
      <c r="IL33" s="382"/>
      <c r="IM33" s="186"/>
    </row>
    <row r="34" spans="1:246" ht="30">
      <c r="A34" s="187" t="s">
        <v>82</v>
      </c>
      <c r="C34" s="188">
        <v>1</v>
      </c>
      <c r="E34" s="189">
        <v>5</v>
      </c>
      <c r="F34" s="190">
        <f>ROUND((E34/C34)*1000,1)</f>
        <v>5000</v>
      </c>
      <c r="G34" s="191" t="s">
        <v>83</v>
      </c>
      <c r="I34" s="179"/>
      <c r="J34" s="192">
        <v>37</v>
      </c>
      <c r="L34" s="185" t="s">
        <v>84</v>
      </c>
      <c r="N34" s="187" t="s">
        <v>82</v>
      </c>
      <c r="P34" s="188">
        <v>1</v>
      </c>
      <c r="R34" s="189">
        <v>5</v>
      </c>
      <c r="S34" s="190">
        <f>ROUND((R34/P34)*1000,1)</f>
        <v>5000</v>
      </c>
      <c r="T34" s="191" t="s">
        <v>83</v>
      </c>
      <c r="V34" s="179"/>
      <c r="W34" s="192">
        <v>37</v>
      </c>
      <c r="Y34" s="185" t="s">
        <v>84</v>
      </c>
      <c r="AA34" s="187" t="s">
        <v>82</v>
      </c>
      <c r="AC34" s="188">
        <v>1</v>
      </c>
      <c r="AE34" s="189">
        <v>5</v>
      </c>
      <c r="AF34" s="190">
        <f>ROUND((AE34/AC34)*1000,1)</f>
        <v>5000</v>
      </c>
      <c r="AG34" s="191" t="s">
        <v>83</v>
      </c>
      <c r="AI34" s="179"/>
      <c r="AJ34" s="192">
        <v>37</v>
      </c>
      <c r="AL34" s="185" t="s">
        <v>84</v>
      </c>
      <c r="AN34" s="187" t="s">
        <v>82</v>
      </c>
      <c r="AP34" s="193">
        <f>ROUND((C34+P34+AC34)/3,1)</f>
        <v>1</v>
      </c>
      <c r="AR34" s="194">
        <f>E34+R34+AE34</f>
        <v>15</v>
      </c>
      <c r="AS34" s="190">
        <f>ROUND((AP34/AR34)/3*1000,1)</f>
        <v>22.2</v>
      </c>
      <c r="AT34" s="191" t="s">
        <v>83</v>
      </c>
      <c r="AV34" s="179"/>
      <c r="AW34" s="195">
        <f>AJ34</f>
        <v>37</v>
      </c>
      <c r="BA34" s="187" t="s">
        <v>82</v>
      </c>
      <c r="BC34" s="188">
        <v>1</v>
      </c>
      <c r="BE34" s="189">
        <v>5</v>
      </c>
      <c r="BF34" s="190">
        <f>ROUND((BE34/BC34)*1000,1)</f>
        <v>5000</v>
      </c>
      <c r="BG34" s="191" t="s">
        <v>83</v>
      </c>
      <c r="BI34" s="179"/>
      <c r="BJ34" s="192">
        <v>37</v>
      </c>
      <c r="BL34" s="185" t="s">
        <v>84</v>
      </c>
      <c r="BN34" s="187" t="s">
        <v>82</v>
      </c>
      <c r="BP34" s="188">
        <v>1</v>
      </c>
      <c r="BR34" s="189">
        <v>5</v>
      </c>
      <c r="BS34" s="190">
        <f>ROUND((BR34/BP34)*1000,1)</f>
        <v>5000</v>
      </c>
      <c r="BT34" s="191" t="s">
        <v>83</v>
      </c>
      <c r="BV34" s="179"/>
      <c r="BW34" s="192">
        <v>37</v>
      </c>
      <c r="BY34" s="185" t="s">
        <v>84</v>
      </c>
      <c r="CA34" s="187" t="s">
        <v>82</v>
      </c>
      <c r="CC34" s="188">
        <v>1</v>
      </c>
      <c r="CE34" s="189">
        <f>13.6</f>
        <v>13.6</v>
      </c>
      <c r="CF34" s="190">
        <f>ROUND((CE34/CC34)*1000,1)</f>
        <v>13600</v>
      </c>
      <c r="CG34" s="191" t="s">
        <v>83</v>
      </c>
      <c r="CI34" s="179"/>
      <c r="CJ34" s="192">
        <v>37</v>
      </c>
      <c r="CL34" s="185" t="s">
        <v>84</v>
      </c>
      <c r="CN34" s="187" t="s">
        <v>82</v>
      </c>
      <c r="CP34" s="194">
        <f>ROUND((BC34+BP34+CC34)/3,1)</f>
        <v>1</v>
      </c>
      <c r="CR34" s="194">
        <f>BE34+BR34+CE34</f>
        <v>23.6</v>
      </c>
      <c r="CS34" s="190">
        <f>ROUND((CP34/CR34)/3*1000,1)</f>
        <v>14.1</v>
      </c>
      <c r="CT34" s="191" t="s">
        <v>83</v>
      </c>
      <c r="CV34" s="179"/>
      <c r="CW34" s="195">
        <f>CJ34</f>
        <v>37</v>
      </c>
      <c r="CY34" s="185" t="s">
        <v>84</v>
      </c>
      <c r="DA34" s="187" t="s">
        <v>82</v>
      </c>
      <c r="DC34" s="194">
        <f>ROUND((C34+P34+AC34+BC34+BP34+CC34)/6,1)</f>
        <v>1</v>
      </c>
      <c r="DE34" s="194">
        <f>E34+R34+AE34+BE34+BR34+CE34</f>
        <v>38.6</v>
      </c>
      <c r="DF34" s="190">
        <f>ROUND((DC34/DE34)/6*1000,1)</f>
        <v>4.3</v>
      </c>
      <c r="DG34" s="191" t="s">
        <v>83</v>
      </c>
      <c r="DH34" s="179"/>
      <c r="DI34" s="195">
        <f>CW34</f>
        <v>37</v>
      </c>
      <c r="DK34" s="185" t="s">
        <v>84</v>
      </c>
      <c r="DN34" s="187" t="s">
        <v>82</v>
      </c>
      <c r="DP34" s="188">
        <v>1</v>
      </c>
      <c r="DR34" s="189"/>
      <c r="DS34" s="190">
        <f>ROUND((DR34/DP34)*1000,1)</f>
        <v>0</v>
      </c>
      <c r="DT34" s="191" t="s">
        <v>83</v>
      </c>
      <c r="DV34" s="179"/>
      <c r="DW34" s="192">
        <v>37</v>
      </c>
      <c r="DY34" s="185" t="s">
        <v>84</v>
      </c>
      <c r="EA34" s="187" t="s">
        <v>82</v>
      </c>
      <c r="EC34" s="188">
        <v>1</v>
      </c>
      <c r="EE34" s="189">
        <f>1.7</f>
        <v>1.7</v>
      </c>
      <c r="EF34" s="190">
        <f>ROUND((EE34/EC34)*1000,1)</f>
        <v>1700</v>
      </c>
      <c r="EG34" s="191" t="s">
        <v>83</v>
      </c>
      <c r="EI34" s="179"/>
      <c r="EJ34" s="192">
        <v>37</v>
      </c>
      <c r="EL34" s="185" t="s">
        <v>84</v>
      </c>
      <c r="EN34" s="187" t="s">
        <v>82</v>
      </c>
      <c r="EP34" s="188">
        <v>1</v>
      </c>
      <c r="ER34" s="189">
        <v>5</v>
      </c>
      <c r="ES34" s="190">
        <f>ROUND((ER34/EP34)*1000,1)</f>
        <v>5000</v>
      </c>
      <c r="ET34" s="191" t="s">
        <v>83</v>
      </c>
      <c r="EV34" s="179"/>
      <c r="EW34" s="192">
        <v>38</v>
      </c>
      <c r="EY34" s="185" t="s">
        <v>84</v>
      </c>
      <c r="FA34" s="187" t="s">
        <v>82</v>
      </c>
      <c r="FC34" s="194">
        <f>ROUND((DP34+EC34+EP34)/3,1)</f>
        <v>1</v>
      </c>
      <c r="FE34" s="194">
        <f>DR34+EE34+ER34</f>
        <v>6.7</v>
      </c>
      <c r="FF34" s="190">
        <f>ROUND((FC34/FE34)/3*1000,1)</f>
        <v>49.8</v>
      </c>
      <c r="FG34" s="191" t="s">
        <v>83</v>
      </c>
      <c r="FI34" s="179"/>
      <c r="FJ34" s="195">
        <f>EW34</f>
        <v>38</v>
      </c>
      <c r="FL34" s="185" t="s">
        <v>84</v>
      </c>
      <c r="FN34" s="187" t="s">
        <v>82</v>
      </c>
      <c r="FP34" s="194">
        <f>ROUND((C34+P34+AC34+BC34+BP34+CC34+DP34+EC34+EP34)/9,1)</f>
        <v>1</v>
      </c>
      <c r="FQ34" s="196"/>
      <c r="FR34" s="194">
        <f>E34+R34+AE34+BE34+BR34+CE34+DR34+EE34+ER34</f>
        <v>45.300000000000004</v>
      </c>
      <c r="FS34" s="190">
        <f>ROUND((FP34/FR34)/9*1000,1)</f>
        <v>2.5</v>
      </c>
      <c r="FT34" s="191" t="s">
        <v>83</v>
      </c>
      <c r="FV34" s="179"/>
      <c r="FW34" s="195">
        <f>FJ34</f>
        <v>38</v>
      </c>
      <c r="FY34" s="185" t="s">
        <v>84</v>
      </c>
      <c r="GA34" s="187" t="s">
        <v>82</v>
      </c>
      <c r="GC34" s="188"/>
      <c r="GE34" s="189"/>
      <c r="GF34" s="190" t="e">
        <f>ROUND((GE34/GC34)*1000,1)</f>
        <v>#DIV/0!</v>
      </c>
      <c r="GG34" s="191" t="s">
        <v>83</v>
      </c>
      <c r="GI34" s="179"/>
      <c r="GJ34" s="192">
        <v>38</v>
      </c>
      <c r="GL34" s="185" t="s">
        <v>84</v>
      </c>
      <c r="GN34" s="187" t="s">
        <v>82</v>
      </c>
      <c r="GP34" s="188"/>
      <c r="GR34" s="189"/>
      <c r="GS34" s="190" t="e">
        <f>ROUND((GR34/GP34)*1000,1)</f>
        <v>#DIV/0!</v>
      </c>
      <c r="GT34" s="191" t="s">
        <v>83</v>
      </c>
      <c r="GV34" s="179"/>
      <c r="GW34" s="192">
        <v>38</v>
      </c>
      <c r="GY34" s="185" t="s">
        <v>84</v>
      </c>
      <c r="HA34" s="187" t="s">
        <v>82</v>
      </c>
      <c r="HC34" s="188"/>
      <c r="HE34" s="189"/>
      <c r="HF34" s="190" t="e">
        <f>ROUND((HE34/HC34)*1000,1)</f>
        <v>#DIV/0!</v>
      </c>
      <c r="HG34" s="191" t="s">
        <v>83</v>
      </c>
      <c r="HI34" s="179"/>
      <c r="HJ34" s="192">
        <v>38</v>
      </c>
      <c r="HL34" s="185" t="s">
        <v>84</v>
      </c>
      <c r="HN34" s="187" t="s">
        <v>82</v>
      </c>
      <c r="HP34" s="193">
        <f>ROUND((GC34+GP34+HC34)/3,1)</f>
        <v>0</v>
      </c>
      <c r="HR34" s="194">
        <f>GE34+GR34+HE34</f>
        <v>0</v>
      </c>
      <c r="HS34" s="190" t="e">
        <f>ROUND((HP34/HR34)/3*1000,1)</f>
        <v>#DIV/0!</v>
      </c>
      <c r="HT34" s="191" t="s">
        <v>83</v>
      </c>
      <c r="HV34" s="179"/>
      <c r="HW34" s="195">
        <f>HJ34</f>
        <v>38</v>
      </c>
      <c r="HY34" s="185" t="s">
        <v>84</v>
      </c>
      <c r="IA34" s="187" t="s">
        <v>82</v>
      </c>
      <c r="IC34" s="194">
        <f>ROUND((C34+P34+AC34+BC34+BP34+CC34+DP34+EC34+EP34+GC34+GP34+HC34)/12,1)</f>
        <v>0.8</v>
      </c>
      <c r="IE34" s="194">
        <f>E34+R34+AE34+BE34+BR34+CE34+DR34+EE34+ER34+GE34+GR34+HE34</f>
        <v>45.300000000000004</v>
      </c>
      <c r="IF34" s="190">
        <f>ROUND((IE34/IC34)/12*1000,1)</f>
        <v>4718.8</v>
      </c>
      <c r="IG34" s="191" t="s">
        <v>83</v>
      </c>
      <c r="II34" s="179"/>
      <c r="IJ34" s="195">
        <f>HW34</f>
        <v>38</v>
      </c>
      <c r="IL34" s="185" t="s">
        <v>84</v>
      </c>
    </row>
    <row r="35" spans="1:247" ht="30">
      <c r="A35" s="187" t="s">
        <v>85</v>
      </c>
      <c r="C35" s="192">
        <v>36</v>
      </c>
      <c r="E35" s="185"/>
      <c r="F35" s="185"/>
      <c r="G35" s="169" t="s">
        <v>86</v>
      </c>
      <c r="H35" s="179"/>
      <c r="I35" s="179"/>
      <c r="J35" s="139"/>
      <c r="K35" s="139"/>
      <c r="L35" s="140">
        <v>37</v>
      </c>
      <c r="M35" s="186"/>
      <c r="N35" s="187" t="s">
        <v>85</v>
      </c>
      <c r="P35" s="192">
        <v>36</v>
      </c>
      <c r="R35" s="185"/>
      <c r="S35" s="185"/>
      <c r="T35" s="169" t="s">
        <v>86</v>
      </c>
      <c r="U35" s="179"/>
      <c r="V35" s="179"/>
      <c r="W35" s="139"/>
      <c r="X35" s="139"/>
      <c r="Y35" s="140">
        <v>37</v>
      </c>
      <c r="Z35" s="186"/>
      <c r="AA35" s="187" t="s">
        <v>85</v>
      </c>
      <c r="AC35" s="192">
        <v>36</v>
      </c>
      <c r="AE35" s="185"/>
      <c r="AF35" s="185"/>
      <c r="AG35" s="169" t="s">
        <v>86</v>
      </c>
      <c r="AH35" s="179"/>
      <c r="AI35" s="179"/>
      <c r="AJ35" s="139"/>
      <c r="AK35" s="139"/>
      <c r="AL35" s="140">
        <v>37</v>
      </c>
      <c r="AM35" s="186"/>
      <c r="AN35" s="187" t="s">
        <v>85</v>
      </c>
      <c r="AP35" s="141">
        <f>ROUND((C35+P35+AC35)/3,1)</f>
        <v>36</v>
      </c>
      <c r="AR35" s="185"/>
      <c r="AS35" s="185"/>
      <c r="AT35" s="169" t="s">
        <v>86</v>
      </c>
      <c r="AU35" s="179"/>
      <c r="AV35" s="179"/>
      <c r="AW35" s="139"/>
      <c r="AX35" s="139"/>
      <c r="AY35" s="195">
        <f>AL35</f>
        <v>37</v>
      </c>
      <c r="AZ35" s="186"/>
      <c r="BA35" s="187" t="s">
        <v>85</v>
      </c>
      <c r="BC35" s="192">
        <v>36</v>
      </c>
      <c r="BE35" s="185"/>
      <c r="BF35" s="185"/>
      <c r="BG35" s="169" t="s">
        <v>86</v>
      </c>
      <c r="BH35" s="179"/>
      <c r="BI35" s="179"/>
      <c r="BJ35" s="139"/>
      <c r="BK35" s="139"/>
      <c r="BL35" s="140">
        <v>37</v>
      </c>
      <c r="BM35" s="186"/>
      <c r="BN35" s="187" t="s">
        <v>85</v>
      </c>
      <c r="BP35" s="192">
        <v>36</v>
      </c>
      <c r="BR35" s="185"/>
      <c r="BS35" s="185"/>
      <c r="BT35" s="169" t="s">
        <v>86</v>
      </c>
      <c r="BU35" s="179"/>
      <c r="BV35" s="179"/>
      <c r="BW35" s="139"/>
      <c r="BX35" s="139"/>
      <c r="BY35" s="140">
        <v>37</v>
      </c>
      <c r="BZ35" s="186"/>
      <c r="CA35" s="187" t="s">
        <v>85</v>
      </c>
      <c r="CC35" s="192">
        <v>36</v>
      </c>
      <c r="CE35" s="185"/>
      <c r="CF35" s="185"/>
      <c r="CG35" s="169" t="s">
        <v>86</v>
      </c>
      <c r="CH35" s="179"/>
      <c r="CI35" s="179"/>
      <c r="CJ35" s="139"/>
      <c r="CK35" s="139"/>
      <c r="CL35" s="140">
        <v>37</v>
      </c>
      <c r="CM35" s="186"/>
      <c r="CN35" s="187" t="s">
        <v>85</v>
      </c>
      <c r="CP35" s="141">
        <f>ROUND((BC35+BP35+CC35)/3,1)</f>
        <v>36</v>
      </c>
      <c r="CR35" s="185"/>
      <c r="CS35" s="185"/>
      <c r="CT35" s="169" t="s">
        <v>86</v>
      </c>
      <c r="CU35" s="179"/>
      <c r="CV35" s="179"/>
      <c r="CW35" s="139"/>
      <c r="CX35" s="139"/>
      <c r="CY35" s="195">
        <f>CL35</f>
        <v>37</v>
      </c>
      <c r="CZ35" s="186"/>
      <c r="DA35" s="187" t="s">
        <v>85</v>
      </c>
      <c r="DC35" s="194">
        <f>ROUND((C35+P35+AC35+BC35+BP35+CC35)/6,1)</f>
        <v>36</v>
      </c>
      <c r="DE35" s="185"/>
      <c r="DF35" s="185"/>
      <c r="DG35" s="169" t="s">
        <v>86</v>
      </c>
      <c r="DH35" s="179"/>
      <c r="DI35" s="139"/>
      <c r="DJ35" s="139"/>
      <c r="DK35" s="195">
        <f>CY35</f>
        <v>37</v>
      </c>
      <c r="DL35" s="139"/>
      <c r="DM35" s="186"/>
      <c r="DN35" s="187" t="s">
        <v>85</v>
      </c>
      <c r="DP35" s="192">
        <v>36</v>
      </c>
      <c r="DR35" s="185"/>
      <c r="DS35" s="185"/>
      <c r="DT35" s="169" t="s">
        <v>86</v>
      </c>
      <c r="DU35" s="179"/>
      <c r="DV35" s="179"/>
      <c r="DW35" s="139"/>
      <c r="DX35" s="139"/>
      <c r="DY35" s="140">
        <v>37</v>
      </c>
      <c r="DZ35" s="186"/>
      <c r="EA35" s="187" t="s">
        <v>85</v>
      </c>
      <c r="EC35" s="192">
        <v>36</v>
      </c>
      <c r="EE35" s="185"/>
      <c r="EF35" s="185"/>
      <c r="EG35" s="169" t="s">
        <v>86</v>
      </c>
      <c r="EH35" s="179"/>
      <c r="EI35" s="179"/>
      <c r="EJ35" s="139"/>
      <c r="EK35" s="139"/>
      <c r="EL35" s="140">
        <v>37</v>
      </c>
      <c r="EM35" s="186"/>
      <c r="EN35" s="187" t="s">
        <v>85</v>
      </c>
      <c r="EP35" s="192">
        <v>37</v>
      </c>
      <c r="ER35" s="185"/>
      <c r="ES35" s="185"/>
      <c r="ET35" s="169" t="s">
        <v>86</v>
      </c>
      <c r="EU35" s="179"/>
      <c r="EV35" s="179"/>
      <c r="EW35" s="139"/>
      <c r="EX35" s="139"/>
      <c r="EY35" s="140">
        <v>38</v>
      </c>
      <c r="EZ35" s="186"/>
      <c r="FA35" s="187" t="s">
        <v>85</v>
      </c>
      <c r="FC35" s="141">
        <f>ROUND((DP35+EC35+EP35)/3,1)</f>
        <v>36.3</v>
      </c>
      <c r="FE35" s="185"/>
      <c r="FF35" s="185"/>
      <c r="FG35" s="169" t="s">
        <v>86</v>
      </c>
      <c r="FH35" s="179"/>
      <c r="FI35" s="179"/>
      <c r="FJ35" s="139"/>
      <c r="FK35" s="139"/>
      <c r="FL35" s="195">
        <f>EY35</f>
        <v>38</v>
      </c>
      <c r="FM35" s="186"/>
      <c r="FN35" s="187" t="s">
        <v>85</v>
      </c>
      <c r="FP35" s="194">
        <f>ROUND((C35+P35+AC35+BC35+BP35+CC35+DP35+EC35+EP35)/9,1)</f>
        <v>36.1</v>
      </c>
      <c r="FQ35" s="196"/>
      <c r="FR35" s="196"/>
      <c r="FS35" s="185"/>
      <c r="FT35" s="169" t="s">
        <v>86</v>
      </c>
      <c r="FU35" s="179"/>
      <c r="FV35" s="179"/>
      <c r="FW35" s="139"/>
      <c r="FX35" s="139"/>
      <c r="FY35" s="195">
        <f>FL35</f>
        <v>38</v>
      </c>
      <c r="FZ35" s="186"/>
      <c r="GA35" s="187" t="s">
        <v>85</v>
      </c>
      <c r="GC35" s="192">
        <v>38</v>
      </c>
      <c r="GE35" s="185"/>
      <c r="GF35" s="185"/>
      <c r="GG35" s="169" t="s">
        <v>86</v>
      </c>
      <c r="GH35" s="179"/>
      <c r="GI35" s="179"/>
      <c r="GJ35" s="139"/>
      <c r="GK35" s="139"/>
      <c r="GL35" s="140">
        <v>38</v>
      </c>
      <c r="GM35" s="186"/>
      <c r="GN35" s="187" t="s">
        <v>85</v>
      </c>
      <c r="GP35" s="192">
        <v>38</v>
      </c>
      <c r="GR35" s="185"/>
      <c r="GS35" s="185"/>
      <c r="GT35" s="169" t="s">
        <v>86</v>
      </c>
      <c r="GU35" s="179"/>
      <c r="GV35" s="179"/>
      <c r="GW35" s="139"/>
      <c r="GX35" s="139"/>
      <c r="GY35" s="140">
        <v>38</v>
      </c>
      <c r="GZ35" s="186"/>
      <c r="HA35" s="187" t="s">
        <v>85</v>
      </c>
      <c r="HC35" s="192">
        <v>38</v>
      </c>
      <c r="HE35" s="185"/>
      <c r="HF35" s="185"/>
      <c r="HG35" s="169" t="s">
        <v>86</v>
      </c>
      <c r="HH35" s="179"/>
      <c r="HI35" s="179"/>
      <c r="HJ35" s="139"/>
      <c r="HK35" s="139"/>
      <c r="HL35" s="140">
        <v>38</v>
      </c>
      <c r="HM35" s="186"/>
      <c r="HN35" s="187" t="s">
        <v>85</v>
      </c>
      <c r="HP35" s="141">
        <f>ROUND((GC35+GP35+HC35)/3,1)</f>
        <v>38</v>
      </c>
      <c r="HR35" s="185"/>
      <c r="HS35" s="185"/>
      <c r="HT35" s="169" t="s">
        <v>86</v>
      </c>
      <c r="HU35" s="179"/>
      <c r="HV35" s="179"/>
      <c r="HW35" s="139"/>
      <c r="HX35" s="139"/>
      <c r="HY35" s="195">
        <f>HL35</f>
        <v>38</v>
      </c>
      <c r="HZ35" s="186"/>
      <c r="IA35" s="187" t="s">
        <v>85</v>
      </c>
      <c r="IC35" s="194">
        <f>ROUND((C35+P35+AC35+BC35+BP35+CC35+DP35+EC35+EP35+GC35+GP35+HC35)/12,1)</f>
        <v>36.6</v>
      </c>
      <c r="ID35" s="196"/>
      <c r="IE35" s="196"/>
      <c r="IF35" s="196"/>
      <c r="IG35" s="169" t="s">
        <v>86</v>
      </c>
      <c r="IH35" s="179"/>
      <c r="II35" s="179"/>
      <c r="IJ35" s="139"/>
      <c r="IK35" s="139"/>
      <c r="IL35" s="195">
        <f>HY35</f>
        <v>38</v>
      </c>
      <c r="IM35" s="186"/>
    </row>
    <row r="36" spans="1:247" ht="43.5">
      <c r="A36" s="197" t="s">
        <v>87</v>
      </c>
      <c r="B36" s="186"/>
      <c r="C36" s="198"/>
      <c r="D36" s="186"/>
      <c r="E36" s="189">
        <v>179.7</v>
      </c>
      <c r="F36" s="199">
        <f>ROUND((E36/C35)*1000,1)</f>
        <v>4991.7</v>
      </c>
      <c r="H36" s="179"/>
      <c r="I36" s="179"/>
      <c r="J36" s="185" t="s">
        <v>80</v>
      </c>
      <c r="K36" s="139"/>
      <c r="L36" s="139"/>
      <c r="M36" s="186"/>
      <c r="N36" s="197" t="s">
        <v>87</v>
      </c>
      <c r="O36" s="186"/>
      <c r="P36" s="198"/>
      <c r="Q36" s="186"/>
      <c r="R36" s="189">
        <v>180</v>
      </c>
      <c r="S36" s="199">
        <f>ROUND((R36/P35)*1000,1)</f>
        <v>5000</v>
      </c>
      <c r="U36" s="179"/>
      <c r="V36" s="179"/>
      <c r="W36" s="185" t="s">
        <v>80</v>
      </c>
      <c r="X36" s="139"/>
      <c r="Y36" s="139"/>
      <c r="Z36" s="186"/>
      <c r="AA36" s="197" t="s">
        <v>87</v>
      </c>
      <c r="AB36" s="186"/>
      <c r="AC36" s="198"/>
      <c r="AD36" s="186"/>
      <c r="AE36" s="189">
        <v>182.8</v>
      </c>
      <c r="AF36" s="199">
        <f>ROUND((AE36/AC35)*1000,1)</f>
        <v>5077.8</v>
      </c>
      <c r="AH36" s="179"/>
      <c r="AI36" s="179"/>
      <c r="AJ36" s="139"/>
      <c r="AK36" s="139"/>
      <c r="AL36" s="139"/>
      <c r="AM36" s="186"/>
      <c r="AN36" s="197" t="s">
        <v>87</v>
      </c>
      <c r="AO36" s="186"/>
      <c r="AP36" s="198"/>
      <c r="AQ36" s="186"/>
      <c r="AR36" s="194">
        <f>E36+R36+AE36</f>
        <v>542.5</v>
      </c>
      <c r="AS36" s="190">
        <f>ROUND((AR36/AP35)/3*1000,1)</f>
        <v>5023.1</v>
      </c>
      <c r="AU36" s="179"/>
      <c r="AV36" s="179"/>
      <c r="AW36" s="139"/>
      <c r="AX36" s="139"/>
      <c r="AY36" s="139"/>
      <c r="AZ36" s="186"/>
      <c r="BA36" s="197" t="s">
        <v>87</v>
      </c>
      <c r="BB36" s="186"/>
      <c r="BC36" s="198"/>
      <c r="BD36" s="186"/>
      <c r="BE36" s="189">
        <v>178.3</v>
      </c>
      <c r="BF36" s="199">
        <f>ROUND((BE36/BC35)*1000,1)</f>
        <v>4952.8</v>
      </c>
      <c r="BH36" s="179"/>
      <c r="BI36" s="179"/>
      <c r="BJ36" s="139"/>
      <c r="BK36" s="139"/>
      <c r="BL36" s="139"/>
      <c r="BM36" s="186"/>
      <c r="BN36" s="197" t="s">
        <v>87</v>
      </c>
      <c r="BO36" s="186"/>
      <c r="BP36" s="198"/>
      <c r="BQ36" s="186"/>
      <c r="BR36" s="189">
        <v>194.5</v>
      </c>
      <c r="BS36" s="199">
        <f>ROUND((BR36/BP35)*1000,1)</f>
        <v>5402.8</v>
      </c>
      <c r="BU36" s="179"/>
      <c r="BV36" s="179"/>
      <c r="BW36" s="139"/>
      <c r="BX36" s="139"/>
      <c r="BY36" s="139"/>
      <c r="BZ36" s="186"/>
      <c r="CA36" s="197" t="s">
        <v>87</v>
      </c>
      <c r="CB36" s="186"/>
      <c r="CC36" s="198"/>
      <c r="CD36" s="186"/>
      <c r="CE36" s="189">
        <v>457.6</v>
      </c>
      <c r="CF36" s="199">
        <f>ROUND((CE36/CC35)*1000,1)</f>
        <v>12711.1</v>
      </c>
      <c r="CH36" s="179"/>
      <c r="CI36" s="179"/>
      <c r="CJ36" s="139"/>
      <c r="CK36" s="139"/>
      <c r="CL36" s="139"/>
      <c r="CM36" s="186"/>
      <c r="CN36" s="197" t="s">
        <v>87</v>
      </c>
      <c r="CO36" s="186"/>
      <c r="CP36" s="198"/>
      <c r="CQ36" s="186"/>
      <c r="CR36" s="194">
        <f>BE36+BR36+CE36</f>
        <v>830.4000000000001</v>
      </c>
      <c r="CS36" s="190">
        <f>ROUND((CR36/CP35)/3*1000,1)</f>
        <v>7688.9</v>
      </c>
      <c r="CU36" s="179"/>
      <c r="CV36" s="179"/>
      <c r="CW36" s="139"/>
      <c r="CX36" s="139"/>
      <c r="CY36" s="139"/>
      <c r="CZ36" s="186"/>
      <c r="DA36" s="197" t="s">
        <v>87</v>
      </c>
      <c r="DB36" s="186"/>
      <c r="DC36" s="198"/>
      <c r="DD36" s="186"/>
      <c r="DE36" s="194">
        <f>E36+R36+AE36+BE36+BR36+CE36</f>
        <v>1372.9</v>
      </c>
      <c r="DF36" s="190">
        <f>ROUND((DE36/DC35)/6*1000,1)</f>
        <v>6356</v>
      </c>
      <c r="DH36" s="179"/>
      <c r="DI36" s="179"/>
      <c r="DJ36" s="139"/>
      <c r="DK36" s="139"/>
      <c r="DL36" s="139"/>
      <c r="DM36" s="186"/>
      <c r="DN36" s="197" t="s">
        <v>87</v>
      </c>
      <c r="DO36" s="186"/>
      <c r="DP36" s="198"/>
      <c r="DQ36" s="186"/>
      <c r="DR36" s="189"/>
      <c r="DS36" s="199">
        <f>ROUND((DR36/DP35)*1000,1)</f>
        <v>0</v>
      </c>
      <c r="DU36" s="179"/>
      <c r="DV36" s="179"/>
      <c r="DW36" s="139"/>
      <c r="DX36" s="139"/>
      <c r="DY36" s="139"/>
      <c r="DZ36" s="186"/>
      <c r="EA36" s="197" t="s">
        <v>87</v>
      </c>
      <c r="EB36" s="186"/>
      <c r="EC36" s="198"/>
      <c r="ED36" s="186"/>
      <c r="EE36" s="189">
        <v>46.1</v>
      </c>
      <c r="EF36" s="199">
        <f>ROUND((EE36/EC35)*1000,1)</f>
        <v>1280.6</v>
      </c>
      <c r="EH36" s="179"/>
      <c r="EI36" s="179"/>
      <c r="EJ36" s="139"/>
      <c r="EK36" s="139"/>
      <c r="EL36" s="139"/>
      <c r="EM36" s="186"/>
      <c r="EN36" s="197" t="s">
        <v>87</v>
      </c>
      <c r="EO36" s="186"/>
      <c r="EP36" s="198"/>
      <c r="EQ36" s="186"/>
      <c r="ER36" s="189">
        <v>185</v>
      </c>
      <c r="ES36" s="199">
        <f>ROUND((ER36/EP35)*1000,1)</f>
        <v>5000</v>
      </c>
      <c r="EU36" s="179"/>
      <c r="EV36" s="179"/>
      <c r="EW36" s="139"/>
      <c r="EX36" s="139"/>
      <c r="EY36" s="139"/>
      <c r="EZ36" s="186"/>
      <c r="FA36" s="197" t="s">
        <v>87</v>
      </c>
      <c r="FB36" s="186"/>
      <c r="FC36" s="198"/>
      <c r="FD36" s="186"/>
      <c r="FE36" s="194">
        <f>DR36+EE36+ER36</f>
        <v>231.1</v>
      </c>
      <c r="FF36" s="190">
        <f>ROUND((FE36/FC35)/3*1000,1)</f>
        <v>2122.1</v>
      </c>
      <c r="FH36" s="179"/>
      <c r="FI36" s="179"/>
      <c r="FJ36" s="139"/>
      <c r="FK36" s="139"/>
      <c r="FL36" s="139"/>
      <c r="FM36" s="186"/>
      <c r="FN36" s="197" t="s">
        <v>87</v>
      </c>
      <c r="FO36" s="186"/>
      <c r="FP36" s="200"/>
      <c r="FQ36" s="200"/>
      <c r="FR36" s="194">
        <f>E36+R36+AE36+BE36+BR36+CE36+DR36+EE36+ER36</f>
        <v>1604</v>
      </c>
      <c r="FS36" s="190">
        <f>ROUND((FR36/FP35)/9*1000,1)</f>
        <v>4936.9</v>
      </c>
      <c r="FU36" s="179"/>
      <c r="FV36" s="179"/>
      <c r="FW36" s="139"/>
      <c r="FX36" s="139"/>
      <c r="FY36" s="139"/>
      <c r="FZ36" s="186"/>
      <c r="GA36" s="197" t="s">
        <v>87</v>
      </c>
      <c r="GB36" s="186"/>
      <c r="GC36" s="198"/>
      <c r="GD36" s="186"/>
      <c r="GE36" s="189">
        <v>189.3</v>
      </c>
      <c r="GF36" s="199">
        <f>ROUND((GE36/GC35)*1000,1)</f>
        <v>4981.6</v>
      </c>
      <c r="GH36" s="179"/>
      <c r="GI36" s="179"/>
      <c r="GJ36" s="139"/>
      <c r="GK36" s="139"/>
      <c r="GL36" s="139"/>
      <c r="GM36" s="186"/>
      <c r="GN36" s="197" t="s">
        <v>87</v>
      </c>
      <c r="GO36" s="186"/>
      <c r="GP36" s="198"/>
      <c r="GQ36" s="186"/>
      <c r="GR36" s="189">
        <f>189.3</f>
        <v>189.3</v>
      </c>
      <c r="GS36" s="199">
        <f>ROUND((GR36/GP35)*1000,1)</f>
        <v>4981.6</v>
      </c>
      <c r="GU36" s="179"/>
      <c r="GV36" s="179"/>
      <c r="GW36" s="139"/>
      <c r="GX36" s="139"/>
      <c r="GY36" s="139"/>
      <c r="GZ36" s="186"/>
      <c r="HA36" s="197" t="s">
        <v>87</v>
      </c>
      <c r="HB36" s="186"/>
      <c r="HC36" s="198"/>
      <c r="HD36" s="186"/>
      <c r="HE36" s="189">
        <v>87.4</v>
      </c>
      <c r="HF36" s="199">
        <f>ROUND((HE36/HC35)*1000,1)</f>
        <v>2300</v>
      </c>
      <c r="HH36" s="179"/>
      <c r="HI36" s="179"/>
      <c r="HJ36" s="139"/>
      <c r="HK36" s="139"/>
      <c r="HL36" s="139"/>
      <c r="HM36" s="186"/>
      <c r="HN36" s="197" t="s">
        <v>87</v>
      </c>
      <c r="HO36" s="186"/>
      <c r="HP36" s="198"/>
      <c r="HQ36" s="186"/>
      <c r="HR36" s="194">
        <f>GE36+GR36+HE36</f>
        <v>466</v>
      </c>
      <c r="HS36" s="190">
        <f>ROUND((HR36/HP35)/3*1000,1)</f>
        <v>4087.7</v>
      </c>
      <c r="HU36" s="179"/>
      <c r="HV36" s="179"/>
      <c r="HW36" s="139"/>
      <c r="HX36" s="139"/>
      <c r="HY36" s="139"/>
      <c r="HZ36" s="186"/>
      <c r="IA36" s="197" t="s">
        <v>87</v>
      </c>
      <c r="IB36" s="186"/>
      <c r="IC36" s="200"/>
      <c r="ID36" s="200"/>
      <c r="IE36" s="194">
        <f>E36+R36+AE36+BE36+BR36+CE36+DR36+EE36+ER36+GE36+GR36+HE36</f>
        <v>2070</v>
      </c>
      <c r="IF36" s="190">
        <f>ROUND((IE36/IC35)/12*1000,1)</f>
        <v>4713.1</v>
      </c>
      <c r="IH36" s="201"/>
      <c r="II36" s="201"/>
      <c r="IJ36" s="139"/>
      <c r="IK36" s="139"/>
      <c r="IL36" s="139"/>
      <c r="IM36" s="186"/>
    </row>
    <row r="37" spans="1:247" ht="30">
      <c r="A37" s="187" t="s">
        <v>88</v>
      </c>
      <c r="C37" s="192">
        <v>34</v>
      </c>
      <c r="E37" s="196"/>
      <c r="F37" s="196"/>
      <c r="H37" s="179"/>
      <c r="I37" s="202">
        <f>C34+C35</f>
        <v>37</v>
      </c>
      <c r="J37" s="142">
        <f>E34+E36</f>
        <v>184.7</v>
      </c>
      <c r="K37" s="142">
        <f>IF(I37=0,0,ROUND((J37/I37)*1000,1))</f>
        <v>4991.9</v>
      </c>
      <c r="L37" s="139"/>
      <c r="M37" s="186"/>
      <c r="N37" s="187" t="s">
        <v>88</v>
      </c>
      <c r="P37" s="192">
        <v>34</v>
      </c>
      <c r="R37" s="196"/>
      <c r="S37" s="196"/>
      <c r="U37" s="179"/>
      <c r="V37" s="202">
        <f>P34+P35</f>
        <v>37</v>
      </c>
      <c r="W37" s="142">
        <f>R34+R36</f>
        <v>185</v>
      </c>
      <c r="X37" s="142">
        <f>IF(V37=0,0,ROUND((W37/V37)*1000,1))</f>
        <v>5000</v>
      </c>
      <c r="Y37" s="139"/>
      <c r="Z37" s="186"/>
      <c r="AA37" s="187" t="s">
        <v>88</v>
      </c>
      <c r="AC37" s="192">
        <v>34</v>
      </c>
      <c r="AE37" s="196"/>
      <c r="AF37" s="196"/>
      <c r="AH37" s="179"/>
      <c r="AI37" s="202">
        <f>AC34+AC35</f>
        <v>37</v>
      </c>
      <c r="AJ37" s="142">
        <f>AE34+AE36</f>
        <v>187.8</v>
      </c>
      <c r="AK37" s="142">
        <f>IF(AI37=0,0,ROUND((AJ37/AI37)*1000,1))</f>
        <v>5075.7</v>
      </c>
      <c r="AL37" s="139"/>
      <c r="AM37" s="186"/>
      <c r="AN37" s="187" t="s">
        <v>88</v>
      </c>
      <c r="AP37" s="143">
        <f>ROUND((C37+P37+AC37)/3,1)</f>
        <v>34</v>
      </c>
      <c r="AR37" s="196"/>
      <c r="AS37" s="196"/>
      <c r="AU37" s="179"/>
      <c r="AV37" s="202">
        <f>ROUND((I37+V37+AI37)/3,1)</f>
        <v>37</v>
      </c>
      <c r="AW37" s="194">
        <f>J37+W37+AJ37</f>
        <v>557.5</v>
      </c>
      <c r="AX37" s="142">
        <f>IF(AV37=0,0,ROUND((AW37/AV37)/3*1000,1))</f>
        <v>5022.5</v>
      </c>
      <c r="AY37" s="139"/>
      <c r="AZ37" s="186"/>
      <c r="BA37" s="187" t="s">
        <v>88</v>
      </c>
      <c r="BC37" s="192">
        <v>34</v>
      </c>
      <c r="BE37" s="196"/>
      <c r="BF37" s="196"/>
      <c r="BH37" s="179"/>
      <c r="BI37" s="202">
        <f>BC34+BC35</f>
        <v>37</v>
      </c>
      <c r="BJ37" s="142">
        <f>BE34+BE36</f>
        <v>183.3</v>
      </c>
      <c r="BK37" s="142">
        <f>IF(BI37=0,0,ROUND((BJ37/BI37)*1000,1))</f>
        <v>4954.1</v>
      </c>
      <c r="BL37" s="139"/>
      <c r="BM37" s="186"/>
      <c r="BN37" s="187" t="s">
        <v>88</v>
      </c>
      <c r="BP37" s="192">
        <v>34</v>
      </c>
      <c r="BR37" s="196"/>
      <c r="BS37" s="196"/>
      <c r="BU37" s="179"/>
      <c r="BV37" s="202">
        <f>BP34+BP35</f>
        <v>37</v>
      </c>
      <c r="BW37" s="142">
        <f>BR34+BR36</f>
        <v>199.5</v>
      </c>
      <c r="BX37" s="142">
        <f>IF(BV37=0,0,ROUND((BW37/BV37)*1000,1))</f>
        <v>5391.9</v>
      </c>
      <c r="BY37" s="139"/>
      <c r="BZ37" s="186"/>
      <c r="CA37" s="187" t="s">
        <v>88</v>
      </c>
      <c r="CC37" s="192">
        <v>34</v>
      </c>
      <c r="CE37" s="196"/>
      <c r="CF37" s="196"/>
      <c r="CH37" s="179"/>
      <c r="CI37" s="202">
        <f>CC34+CC35</f>
        <v>37</v>
      </c>
      <c r="CJ37" s="142">
        <f>CE34+CE36</f>
        <v>471.20000000000005</v>
      </c>
      <c r="CK37" s="142">
        <f>IF(CI37=0,0,ROUND((CJ37/CI37)*1000,1))</f>
        <v>12735.1</v>
      </c>
      <c r="CL37" s="139"/>
      <c r="CM37" s="186"/>
      <c r="CN37" s="187" t="s">
        <v>88</v>
      </c>
      <c r="CP37" s="143">
        <f>ROUND((BC37+BP37+CC37)/3,1)</f>
        <v>34</v>
      </c>
      <c r="CR37" s="196"/>
      <c r="CS37" s="196"/>
      <c r="CU37" s="179"/>
      <c r="CV37" s="202">
        <f>ROUND((BI37+BV37+CI37)/3,1)</f>
        <v>37</v>
      </c>
      <c r="CW37" s="194">
        <f>BJ37+BW37+CJ37</f>
        <v>854</v>
      </c>
      <c r="CX37" s="142">
        <f>IF(CV37=0,0,ROUND((CW37/CV37)/3*1000,1))</f>
        <v>7693.7</v>
      </c>
      <c r="CY37" s="139"/>
      <c r="CZ37" s="186"/>
      <c r="DA37" s="187" t="s">
        <v>88</v>
      </c>
      <c r="DC37" s="194">
        <f>ROUND((C37+P37+AC37+BC37+BP37+CC37)/6,1)</f>
        <v>34</v>
      </c>
      <c r="DE37" s="196"/>
      <c r="DF37" s="196"/>
      <c r="DH37" s="179"/>
      <c r="DI37" s="202">
        <f>ROUND((I37+V37+AI37+BI37+BV37+CI37)/6,1)</f>
        <v>37</v>
      </c>
      <c r="DJ37" s="194">
        <f>J37+W37+AJ37+BJ37+BW37+CJ37</f>
        <v>1411.5</v>
      </c>
      <c r="DK37" s="142">
        <f>IF(DI37=0,0,ROUND((DJ37/DI37)/6*1000,1))</f>
        <v>6358.1</v>
      </c>
      <c r="DL37" s="139"/>
      <c r="DM37" s="186"/>
      <c r="DN37" s="187" t="s">
        <v>88</v>
      </c>
      <c r="DP37" s="192">
        <v>34</v>
      </c>
      <c r="DR37" s="196"/>
      <c r="DS37" s="196"/>
      <c r="DU37" s="179"/>
      <c r="DV37" s="202">
        <f>DP34+DP35</f>
        <v>37</v>
      </c>
      <c r="DW37" s="142">
        <f>DR34+DR36</f>
        <v>0</v>
      </c>
      <c r="DX37" s="142">
        <f>IF(DV37=0,0,ROUND((DW37/DV37)*1000,1))</f>
        <v>0</v>
      </c>
      <c r="DY37" s="139"/>
      <c r="DZ37" s="186"/>
      <c r="EA37" s="187" t="s">
        <v>88</v>
      </c>
      <c r="EC37" s="192">
        <v>34</v>
      </c>
      <c r="EE37" s="196"/>
      <c r="EF37" s="196"/>
      <c r="EH37" s="179"/>
      <c r="EI37" s="202">
        <f>EC34+EC35</f>
        <v>37</v>
      </c>
      <c r="EJ37" s="142">
        <f>EE34+EE36</f>
        <v>47.800000000000004</v>
      </c>
      <c r="EK37" s="142">
        <f>IF(EI37=0,0,ROUND((EJ37/EI37)*1000,1))</f>
        <v>1291.9</v>
      </c>
      <c r="EL37" s="139"/>
      <c r="EM37" s="186"/>
      <c r="EN37" s="187" t="s">
        <v>88</v>
      </c>
      <c r="EP37" s="192">
        <v>35</v>
      </c>
      <c r="ER37" s="196"/>
      <c r="ES37" s="196"/>
      <c r="EU37" s="179"/>
      <c r="EV37" s="202">
        <f>EP34+EP35</f>
        <v>38</v>
      </c>
      <c r="EW37" s="142">
        <f>ER34+ER36</f>
        <v>190</v>
      </c>
      <c r="EX37" s="142">
        <f>IF(EV37=0,0,ROUND((EW37/EV37)*1000,1))</f>
        <v>5000</v>
      </c>
      <c r="EY37" s="139"/>
      <c r="EZ37" s="186"/>
      <c r="FA37" s="187" t="s">
        <v>88</v>
      </c>
      <c r="FC37" s="143">
        <f>ROUND((DP37+EC37+EP37)/3,1)</f>
        <v>34.3</v>
      </c>
      <c r="FE37" s="196"/>
      <c r="FF37" s="196"/>
      <c r="FH37" s="179"/>
      <c r="FI37" s="202">
        <f>ROUND((DV37+EI37+EV37)/3,1)</f>
        <v>37.3</v>
      </c>
      <c r="FJ37" s="194">
        <f>DW37+EJ37+EW37</f>
        <v>237.8</v>
      </c>
      <c r="FK37" s="142">
        <f>IF(FI37=0,0,ROUND((FJ37/FI37)/3*1000,1))</f>
        <v>2125.1</v>
      </c>
      <c r="FL37" s="139"/>
      <c r="FM37" s="186"/>
      <c r="FN37" s="187" t="s">
        <v>88</v>
      </c>
      <c r="FP37" s="194">
        <f>ROUND((C37+P37+AC37+BC37+BP37+CC37+DP37+EC37+EP37)/9,1)</f>
        <v>34.1</v>
      </c>
      <c r="FQ37" s="196"/>
      <c r="FR37" s="196"/>
      <c r="FS37" s="196"/>
      <c r="FU37" s="179"/>
      <c r="FV37" s="202">
        <f>ROUND((I37+V37+AI37+BI37+BV37+CI37+DV37+EI37+EV37)/9,1)</f>
        <v>37.1</v>
      </c>
      <c r="FW37" s="194">
        <f>J37+W37+AJ37+BJ37+BW37+CJ37+DW37+EJ37+EW37</f>
        <v>1649.3</v>
      </c>
      <c r="FX37" s="142">
        <f>IF(FV37=0,0,ROUND((FW37/FV37)/9*1000,1))</f>
        <v>4939.5</v>
      </c>
      <c r="FY37" s="139"/>
      <c r="FZ37" s="186"/>
      <c r="GA37" s="187" t="s">
        <v>88</v>
      </c>
      <c r="GC37" s="192">
        <v>35</v>
      </c>
      <c r="GE37" s="196"/>
      <c r="GF37" s="196"/>
      <c r="GH37" s="179"/>
      <c r="GI37" s="202">
        <f>GC34+GC35</f>
        <v>38</v>
      </c>
      <c r="GJ37" s="142">
        <f>GE34+GE36</f>
        <v>189.3</v>
      </c>
      <c r="GK37" s="142">
        <f>IF(GI37=0,0,ROUND((GJ37/GI37)*1000,1))</f>
        <v>4981.6</v>
      </c>
      <c r="GL37" s="139"/>
      <c r="GM37" s="186"/>
      <c r="GN37" s="187" t="s">
        <v>88</v>
      </c>
      <c r="GP37" s="192">
        <v>35</v>
      </c>
      <c r="GR37" s="196"/>
      <c r="GS37" s="196"/>
      <c r="GU37" s="179"/>
      <c r="GV37" s="202">
        <f>GP34+GP35</f>
        <v>38</v>
      </c>
      <c r="GW37" s="142">
        <f>GR34+GR36</f>
        <v>189.3</v>
      </c>
      <c r="GX37" s="142">
        <f>IF(GV37=0,0,ROUND((GW37/GV37)*1000,1))</f>
        <v>4981.6</v>
      </c>
      <c r="GY37" s="139"/>
      <c r="GZ37" s="186"/>
      <c r="HA37" s="187" t="s">
        <v>88</v>
      </c>
      <c r="HC37" s="192">
        <v>35</v>
      </c>
      <c r="HE37" s="196"/>
      <c r="HF37" s="196"/>
      <c r="HH37" s="179"/>
      <c r="HI37" s="202">
        <f>HC34+HC35</f>
        <v>38</v>
      </c>
      <c r="HJ37" s="142">
        <f>HE34+HE36</f>
        <v>87.4</v>
      </c>
      <c r="HK37" s="142">
        <f>IF(HI37=0,0,ROUND((HJ37/HI37)*1000,1))</f>
        <v>2300</v>
      </c>
      <c r="HL37" s="139"/>
      <c r="HM37" s="186"/>
      <c r="HN37" s="187" t="s">
        <v>88</v>
      </c>
      <c r="HP37" s="143">
        <f>ROUND((GC37+GP37+HC37)/3,1)</f>
        <v>35</v>
      </c>
      <c r="HR37" s="196"/>
      <c r="HS37" s="196"/>
      <c r="HU37" s="179"/>
      <c r="HV37" s="202">
        <f>ROUND((GI37+GV37+HI37)/3,1)</f>
        <v>38</v>
      </c>
      <c r="HW37" s="194">
        <f>GJ37+GW37+HJ37</f>
        <v>466</v>
      </c>
      <c r="HX37" s="142">
        <f>IF(HV37=0,0,ROUND((HW37/HV37)/3*1000,1))</f>
        <v>4087.7</v>
      </c>
      <c r="HY37" s="139"/>
      <c r="HZ37" s="186"/>
      <c r="IA37" s="187" t="s">
        <v>88</v>
      </c>
      <c r="IC37" s="194">
        <f>ROUND((C37+P37+AC37+BC37+BP37+CC37+DP37+EC37+EP37+GC37+GP37+HC37)/12,1)</f>
        <v>34.3</v>
      </c>
      <c r="ID37" s="196"/>
      <c r="IE37" s="196"/>
      <c r="IF37" s="196"/>
      <c r="IH37" s="201"/>
      <c r="II37" s="202">
        <f>ROUND((I37+V37+AI37+BI37+BV37+CI37+DV37+EI37+EV37+GI37+GV37+HI37)/12,1)</f>
        <v>37.3</v>
      </c>
      <c r="IJ37" s="194">
        <f>J37+W37+AJ37+BJ37+BW37+CJ37+DW37+EJ37+EW37+GJ37+GW37+HJ37</f>
        <v>2115.2999999999997</v>
      </c>
      <c r="IK37" s="142">
        <f>IF(II37=0,0,ROUND((IJ37/II37)/12*1000,1))</f>
        <v>4725.9</v>
      </c>
      <c r="IL37" s="139"/>
      <c r="IM37" s="186"/>
    </row>
    <row r="38" spans="1:241" s="186" customFormat="1" ht="57.75">
      <c r="A38" s="197" t="s">
        <v>89</v>
      </c>
      <c r="C38" s="203"/>
      <c r="D38" s="200"/>
      <c r="E38" s="144">
        <v>169.7</v>
      </c>
      <c r="F38" s="190">
        <f>ROUND((E38/C37)*1000,1)</f>
        <v>4991.2</v>
      </c>
      <c r="G38" s="149"/>
      <c r="N38" s="197" t="s">
        <v>89</v>
      </c>
      <c r="P38" s="203"/>
      <c r="Q38" s="200"/>
      <c r="R38" s="144">
        <v>170</v>
      </c>
      <c r="S38" s="190">
        <f>ROUND((R38/P37)*1000,1)</f>
        <v>5000</v>
      </c>
      <c r="T38" s="149"/>
      <c r="AA38" s="197" t="s">
        <v>89</v>
      </c>
      <c r="AC38" s="203"/>
      <c r="AD38" s="200"/>
      <c r="AE38" s="144">
        <v>172.8</v>
      </c>
      <c r="AF38" s="190">
        <f>ROUND((AE38/AC37)*1000,1)</f>
        <v>5082.4</v>
      </c>
      <c r="AG38" s="149"/>
      <c r="AN38" s="197" t="s">
        <v>89</v>
      </c>
      <c r="AP38" s="203"/>
      <c r="AQ38" s="200"/>
      <c r="AR38" s="194">
        <f>E38+R38+AE38</f>
        <v>512.5</v>
      </c>
      <c r="AS38" s="190">
        <f>ROUND((AR38/AP37)/3*1000,1)</f>
        <v>5024.5</v>
      </c>
      <c r="AT38" s="149"/>
      <c r="BA38" s="197" t="s">
        <v>89</v>
      </c>
      <c r="BC38" s="203"/>
      <c r="BD38" s="200"/>
      <c r="BE38" s="144">
        <v>168.6</v>
      </c>
      <c r="BF38" s="190">
        <f>ROUND((BE38/BC37)*1000,1)</f>
        <v>4958.8</v>
      </c>
      <c r="BG38" s="149"/>
      <c r="BN38" s="197" t="s">
        <v>89</v>
      </c>
      <c r="BP38" s="203"/>
      <c r="BQ38" s="200"/>
      <c r="BR38" s="144">
        <v>177.4</v>
      </c>
      <c r="BS38" s="190">
        <f>ROUND((BR38/BP37)*1000,1)</f>
        <v>5217.6</v>
      </c>
      <c r="BT38" s="149"/>
      <c r="CA38" s="197" t="s">
        <v>89</v>
      </c>
      <c r="CC38" s="203"/>
      <c r="CD38" s="200"/>
      <c r="CE38" s="144">
        <v>445.3</v>
      </c>
      <c r="CF38" s="190">
        <f>ROUND((CE38/CC37)*1000,1)</f>
        <v>13097.1</v>
      </c>
      <c r="CG38" s="149"/>
      <c r="CN38" s="197" t="s">
        <v>89</v>
      </c>
      <c r="CP38" s="203"/>
      <c r="CQ38" s="200"/>
      <c r="CR38" s="194">
        <f>BE38+BR38+CE38</f>
        <v>791.3</v>
      </c>
      <c r="CS38" s="190">
        <f>ROUND((CR38/CP37)/3*1000,1)</f>
        <v>7757.8</v>
      </c>
      <c r="CT38" s="149"/>
      <c r="DA38" s="197" t="s">
        <v>89</v>
      </c>
      <c r="DC38" s="203"/>
      <c r="DD38" s="200"/>
      <c r="DE38" s="145">
        <f>E38+R38+AE38+BE38+BR38+CE38</f>
        <v>1303.8</v>
      </c>
      <c r="DF38" s="190">
        <f>ROUND((DE38/DC37)/6*1000,1)</f>
        <v>6391.2</v>
      </c>
      <c r="DG38" s="149"/>
      <c r="DN38" s="197" t="s">
        <v>89</v>
      </c>
      <c r="DP38" s="203"/>
      <c r="DQ38" s="200"/>
      <c r="DR38" s="144"/>
      <c r="DS38" s="190">
        <f>ROUND((DR38/DP37)*1000,1)</f>
        <v>0</v>
      </c>
      <c r="DT38" s="149"/>
      <c r="EA38" s="197" t="s">
        <v>89</v>
      </c>
      <c r="EC38" s="203"/>
      <c r="ED38" s="200"/>
      <c r="EE38" s="144">
        <v>44.6</v>
      </c>
      <c r="EF38" s="190">
        <f>ROUND((EE38/EC37)*1000,1)</f>
        <v>1311.8</v>
      </c>
      <c r="EG38" s="149"/>
      <c r="EN38" s="197" t="s">
        <v>89</v>
      </c>
      <c r="EP38" s="203"/>
      <c r="EQ38" s="200"/>
      <c r="ER38" s="144">
        <v>175</v>
      </c>
      <c r="ES38" s="190">
        <f>ROUND((ER38/EP37)*1000,1)</f>
        <v>5000</v>
      </c>
      <c r="ET38" s="149"/>
      <c r="FA38" s="197" t="s">
        <v>89</v>
      </c>
      <c r="FC38" s="203"/>
      <c r="FD38" s="200"/>
      <c r="FE38" s="194">
        <f>DR38+EE38+ER38</f>
        <v>219.6</v>
      </c>
      <c r="FF38" s="190">
        <f>ROUND((FE38/FC37)/3*1000,1)</f>
        <v>2134.1</v>
      </c>
      <c r="FG38" s="149"/>
      <c r="FN38" s="197" t="s">
        <v>89</v>
      </c>
      <c r="FP38" s="204"/>
      <c r="FQ38" s="200"/>
      <c r="FR38" s="146">
        <f>E38+R38+AE38+BE38+BR38+CE38+DR38+EE38+ER38</f>
        <v>1523.3999999999999</v>
      </c>
      <c r="FS38" s="190">
        <f>ROUND((FR38/FP37)/9*1000,1)</f>
        <v>4963.8</v>
      </c>
      <c r="FT38" s="149"/>
      <c r="GA38" s="197" t="s">
        <v>89</v>
      </c>
      <c r="GC38" s="203"/>
      <c r="GD38" s="200"/>
      <c r="GE38" s="144">
        <v>175</v>
      </c>
      <c r="GF38" s="190">
        <f>ROUND((GE38/GC37)*1000,1)</f>
        <v>5000</v>
      </c>
      <c r="GG38" s="149"/>
      <c r="GN38" s="197" t="s">
        <v>89</v>
      </c>
      <c r="GP38" s="203"/>
      <c r="GQ38" s="200"/>
      <c r="GR38" s="144">
        <v>174.5</v>
      </c>
      <c r="GS38" s="190">
        <f>ROUND((GR38/GP37)*1000,1)</f>
        <v>4985.7</v>
      </c>
      <c r="GT38" s="149"/>
      <c r="HA38" s="197" t="s">
        <v>89</v>
      </c>
      <c r="HC38" s="203"/>
      <c r="HD38" s="200"/>
      <c r="HE38" s="144">
        <v>80.5</v>
      </c>
      <c r="HF38" s="190">
        <f>ROUND((HE38/HC37)*1000,1)</f>
        <v>2300</v>
      </c>
      <c r="HG38" s="149"/>
      <c r="HN38" s="197" t="s">
        <v>89</v>
      </c>
      <c r="HP38" s="203"/>
      <c r="HQ38" s="200"/>
      <c r="HR38" s="194">
        <f>GE38+GR38+HE38</f>
        <v>430</v>
      </c>
      <c r="HS38" s="190">
        <f>ROUND((HR38/HP37)/3*1000,1)</f>
        <v>4095.2</v>
      </c>
      <c r="HT38" s="149"/>
      <c r="IA38" s="197" t="s">
        <v>89</v>
      </c>
      <c r="IC38" s="204"/>
      <c r="ID38" s="200"/>
      <c r="IE38" s="146">
        <f>E38+R38+AE38+BE38+BR38+CE38+DR38+EE38+ER38+GE38+GR38+HE38</f>
        <v>1953.3999999999999</v>
      </c>
      <c r="IF38" s="190">
        <f>ROUND((IE38/IC37)/12*1000,1)</f>
        <v>4745.9</v>
      </c>
      <c r="IG38" s="149"/>
    </row>
    <row r="39" spans="1:247" ht="15.75" thickBot="1">
      <c r="A39" s="149" t="s">
        <v>90</v>
      </c>
      <c r="B39" s="147"/>
      <c r="C39" s="148"/>
      <c r="D39" s="148"/>
      <c r="E39" s="148"/>
      <c r="F39" s="148"/>
      <c r="G39" s="148"/>
      <c r="H39" s="148"/>
      <c r="I39" s="148"/>
      <c r="J39" s="148"/>
      <c r="K39" s="205"/>
      <c r="L39" s="205"/>
      <c r="M39" s="205"/>
      <c r="N39" s="149" t="s">
        <v>90</v>
      </c>
      <c r="O39" s="147"/>
      <c r="P39" s="148"/>
      <c r="Q39" s="148"/>
      <c r="R39" s="148"/>
      <c r="S39" s="148"/>
      <c r="T39" s="148"/>
      <c r="U39" s="148"/>
      <c r="V39" s="148"/>
      <c r="W39" s="148"/>
      <c r="X39" s="205"/>
      <c r="Y39" s="205"/>
      <c r="Z39" s="205"/>
      <c r="AA39" s="149" t="s">
        <v>90</v>
      </c>
      <c r="AB39" s="147"/>
      <c r="AC39" s="148"/>
      <c r="AD39" s="148"/>
      <c r="AE39" s="148"/>
      <c r="AF39" s="148"/>
      <c r="AG39" s="148"/>
      <c r="AH39" s="148"/>
      <c r="AI39" s="148"/>
      <c r="AJ39" s="148"/>
      <c r="AK39" s="205"/>
      <c r="AL39" s="205"/>
      <c r="AM39" s="205"/>
      <c r="AN39" s="149" t="s">
        <v>90</v>
      </c>
      <c r="AO39" s="147"/>
      <c r="AP39" s="148"/>
      <c r="AQ39" s="148"/>
      <c r="AR39" s="148"/>
      <c r="AS39" s="148"/>
      <c r="AT39" s="148"/>
      <c r="AU39" s="148"/>
      <c r="AV39" s="148"/>
      <c r="AW39" s="148"/>
      <c r="AX39" s="205"/>
      <c r="AY39" s="205"/>
      <c r="AZ39" s="205"/>
      <c r="BA39" s="149" t="s">
        <v>90</v>
      </c>
      <c r="BB39" s="147"/>
      <c r="BC39" s="148"/>
      <c r="BD39" s="148"/>
      <c r="BE39" s="148"/>
      <c r="BF39" s="148"/>
      <c r="BG39" s="148"/>
      <c r="BH39" s="148"/>
      <c r="BI39" s="148"/>
      <c r="BJ39" s="148"/>
      <c r="BK39" s="205"/>
      <c r="BL39" s="205"/>
      <c r="BM39" s="205"/>
      <c r="BN39" s="149" t="s">
        <v>90</v>
      </c>
      <c r="BO39" s="147"/>
      <c r="BP39" s="148"/>
      <c r="BQ39" s="148"/>
      <c r="BR39" s="148"/>
      <c r="BS39" s="148"/>
      <c r="BT39" s="148"/>
      <c r="BU39" s="148"/>
      <c r="BV39" s="148"/>
      <c r="BW39" s="148"/>
      <c r="BX39" s="205"/>
      <c r="BY39" s="205"/>
      <c r="BZ39" s="205"/>
      <c r="CA39" s="149" t="s">
        <v>90</v>
      </c>
      <c r="CB39" s="147"/>
      <c r="CC39" s="148"/>
      <c r="CD39" s="148"/>
      <c r="CE39" s="148"/>
      <c r="CF39" s="148"/>
      <c r="CG39" s="148"/>
      <c r="CH39" s="148"/>
      <c r="CI39" s="148"/>
      <c r="CJ39" s="148"/>
      <c r="CK39" s="205"/>
      <c r="CL39" s="205"/>
      <c r="CM39" s="205"/>
      <c r="CN39" s="149" t="s">
        <v>90</v>
      </c>
      <c r="CO39" s="147"/>
      <c r="CP39" s="148"/>
      <c r="CQ39" s="148"/>
      <c r="CR39" s="148"/>
      <c r="CS39" s="148"/>
      <c r="CT39" s="148"/>
      <c r="CU39" s="148"/>
      <c r="CV39" s="148"/>
      <c r="CW39" s="148"/>
      <c r="CX39" s="205"/>
      <c r="CY39" s="205"/>
      <c r="CZ39" s="205"/>
      <c r="DA39" s="149" t="s">
        <v>90</v>
      </c>
      <c r="DB39" s="147"/>
      <c r="DC39" s="148"/>
      <c r="DD39" s="148"/>
      <c r="DE39" s="148"/>
      <c r="DF39" s="148"/>
      <c r="DG39" s="148"/>
      <c r="DH39" s="148"/>
      <c r="DI39" s="148"/>
      <c r="DJ39" s="148"/>
      <c r="DK39" s="205"/>
      <c r="DL39" s="205"/>
      <c r="DM39" s="205"/>
      <c r="DN39" s="149" t="s">
        <v>90</v>
      </c>
      <c r="DO39" s="147"/>
      <c r="DP39" s="148"/>
      <c r="DQ39" s="148"/>
      <c r="DR39" s="148"/>
      <c r="DS39" s="148"/>
      <c r="DT39" s="148"/>
      <c r="DU39" s="148"/>
      <c r="DV39" s="148"/>
      <c r="DW39" s="148"/>
      <c r="DX39" s="205"/>
      <c r="DY39" s="205"/>
      <c r="DZ39" s="205"/>
      <c r="EA39" s="149" t="s">
        <v>90</v>
      </c>
      <c r="EB39" s="147"/>
      <c r="EC39" s="148"/>
      <c r="ED39" s="148"/>
      <c r="EE39" s="148"/>
      <c r="EF39" s="148"/>
      <c r="EG39" s="148"/>
      <c r="EH39" s="148"/>
      <c r="EI39" s="148"/>
      <c r="EJ39" s="148"/>
      <c r="EK39" s="205"/>
      <c r="EL39" s="205"/>
      <c r="EM39" s="205"/>
      <c r="EN39" s="149" t="s">
        <v>90</v>
      </c>
      <c r="EO39" s="147"/>
      <c r="EP39" s="148"/>
      <c r="EQ39" s="148"/>
      <c r="ER39" s="148"/>
      <c r="ES39" s="148"/>
      <c r="ET39" s="148"/>
      <c r="EU39" s="148"/>
      <c r="EV39" s="148"/>
      <c r="EW39" s="148"/>
      <c r="EX39" s="205"/>
      <c r="EY39" s="205"/>
      <c r="EZ39" s="205"/>
      <c r="FA39" s="149" t="s">
        <v>90</v>
      </c>
      <c r="FB39" s="147"/>
      <c r="FC39" s="148"/>
      <c r="FD39" s="148"/>
      <c r="FE39" s="148"/>
      <c r="FF39" s="148"/>
      <c r="FG39" s="148"/>
      <c r="FH39" s="148"/>
      <c r="FI39" s="148"/>
      <c r="FJ39" s="148"/>
      <c r="FK39" s="205"/>
      <c r="FL39" s="205"/>
      <c r="FM39" s="205"/>
      <c r="FN39" s="149" t="s">
        <v>90</v>
      </c>
      <c r="FO39" s="147"/>
      <c r="FP39" s="148"/>
      <c r="FQ39" s="148"/>
      <c r="FR39" s="148"/>
      <c r="FS39" s="148"/>
      <c r="FT39" s="148"/>
      <c r="FU39" s="148"/>
      <c r="FV39" s="148"/>
      <c r="FW39" s="148"/>
      <c r="FX39" s="205"/>
      <c r="FY39" s="205"/>
      <c r="FZ39" s="205"/>
      <c r="GA39" s="149" t="s">
        <v>90</v>
      </c>
      <c r="GB39" s="147"/>
      <c r="GC39" s="148"/>
      <c r="GD39" s="148"/>
      <c r="GE39" s="148"/>
      <c r="GF39" s="148"/>
      <c r="GG39" s="148"/>
      <c r="GH39" s="148"/>
      <c r="GI39" s="148"/>
      <c r="GJ39" s="148"/>
      <c r="GK39" s="205"/>
      <c r="GL39" s="205"/>
      <c r="GM39" s="205"/>
      <c r="GN39" s="149" t="s">
        <v>90</v>
      </c>
      <c r="GO39" s="147"/>
      <c r="GP39" s="148"/>
      <c r="GQ39" s="148"/>
      <c r="GR39" s="148"/>
      <c r="GS39" s="148"/>
      <c r="GT39" s="148"/>
      <c r="GU39" s="148"/>
      <c r="GV39" s="148"/>
      <c r="GW39" s="148"/>
      <c r="GX39" s="205"/>
      <c r="GY39" s="205"/>
      <c r="GZ39" s="205"/>
      <c r="HA39" s="149" t="s">
        <v>90</v>
      </c>
      <c r="HB39" s="147"/>
      <c r="HC39" s="148"/>
      <c r="HD39" s="148"/>
      <c r="HE39" s="148"/>
      <c r="HF39" s="148"/>
      <c r="HG39" s="148"/>
      <c r="HH39" s="148"/>
      <c r="HI39" s="148"/>
      <c r="HJ39" s="148"/>
      <c r="HK39" s="205"/>
      <c r="HL39" s="205"/>
      <c r="HM39" s="205"/>
      <c r="HN39" s="149" t="s">
        <v>90</v>
      </c>
      <c r="HO39" s="147"/>
      <c r="HP39" s="148"/>
      <c r="HQ39" s="148"/>
      <c r="HR39" s="148"/>
      <c r="HS39" s="148"/>
      <c r="HT39" s="148"/>
      <c r="HU39" s="148"/>
      <c r="HV39" s="148"/>
      <c r="HW39" s="148"/>
      <c r="HX39" s="205"/>
      <c r="HY39" s="205"/>
      <c r="HZ39" s="205"/>
      <c r="IA39" s="149" t="s">
        <v>90</v>
      </c>
      <c r="IB39" s="147"/>
      <c r="IC39" s="148"/>
      <c r="ID39" s="148"/>
      <c r="IE39" s="148"/>
      <c r="IF39" s="148"/>
      <c r="IG39" s="148"/>
      <c r="IH39" s="148"/>
      <c r="II39" s="148"/>
      <c r="IJ39" s="148"/>
      <c r="IK39" s="205"/>
      <c r="IL39" s="205"/>
      <c r="IM39" s="205"/>
    </row>
    <row r="40" spans="1:247" ht="15.75" thickBot="1">
      <c r="A40" s="149"/>
      <c r="B40" s="147"/>
      <c r="C40" s="150" t="s">
        <v>91</v>
      </c>
      <c r="D40" s="151" t="s">
        <v>92</v>
      </c>
      <c r="E40" s="151" t="s">
        <v>93</v>
      </c>
      <c r="F40" s="151" t="s">
        <v>94</v>
      </c>
      <c r="G40" s="151" t="s">
        <v>95</v>
      </c>
      <c r="H40" s="151" t="s">
        <v>96</v>
      </c>
      <c r="I40" s="151" t="s">
        <v>97</v>
      </c>
      <c r="J40" s="151" t="s">
        <v>98</v>
      </c>
      <c r="K40" s="151" t="s">
        <v>99</v>
      </c>
      <c r="L40" s="151" t="s">
        <v>100</v>
      </c>
      <c r="M40" s="152" t="s">
        <v>101</v>
      </c>
      <c r="N40" s="149"/>
      <c r="O40" s="147"/>
      <c r="P40" s="150" t="s">
        <v>91</v>
      </c>
      <c r="Q40" s="151" t="s">
        <v>92</v>
      </c>
      <c r="R40" s="151" t="s">
        <v>93</v>
      </c>
      <c r="S40" s="151" t="s">
        <v>94</v>
      </c>
      <c r="T40" s="151" t="s">
        <v>95</v>
      </c>
      <c r="U40" s="151" t="s">
        <v>96</v>
      </c>
      <c r="V40" s="151" t="s">
        <v>97</v>
      </c>
      <c r="W40" s="151" t="s">
        <v>98</v>
      </c>
      <c r="X40" s="151" t="s">
        <v>99</v>
      </c>
      <c r="Y40" s="151" t="s">
        <v>100</v>
      </c>
      <c r="Z40" s="152" t="s">
        <v>101</v>
      </c>
      <c r="AA40" s="149"/>
      <c r="AB40" s="147"/>
      <c r="AC40" s="150" t="s">
        <v>91</v>
      </c>
      <c r="AD40" s="151" t="s">
        <v>92</v>
      </c>
      <c r="AE40" s="151" t="s">
        <v>93</v>
      </c>
      <c r="AF40" s="151" t="s">
        <v>94</v>
      </c>
      <c r="AG40" s="151" t="s">
        <v>95</v>
      </c>
      <c r="AH40" s="151" t="s">
        <v>96</v>
      </c>
      <c r="AI40" s="151" t="s">
        <v>97</v>
      </c>
      <c r="AJ40" s="151" t="s">
        <v>98</v>
      </c>
      <c r="AK40" s="151" t="s">
        <v>99</v>
      </c>
      <c r="AL40" s="151" t="s">
        <v>100</v>
      </c>
      <c r="AM40" s="152" t="s">
        <v>101</v>
      </c>
      <c r="AN40" s="149"/>
      <c r="AO40" s="147"/>
      <c r="AP40" s="150" t="s">
        <v>91</v>
      </c>
      <c r="AQ40" s="151" t="s">
        <v>92</v>
      </c>
      <c r="AR40" s="151" t="s">
        <v>93</v>
      </c>
      <c r="AS40" s="151" t="s">
        <v>94</v>
      </c>
      <c r="AT40" s="151" t="s">
        <v>95</v>
      </c>
      <c r="AU40" s="151" t="s">
        <v>96</v>
      </c>
      <c r="AV40" s="151" t="s">
        <v>97</v>
      </c>
      <c r="AW40" s="151" t="s">
        <v>98</v>
      </c>
      <c r="AX40" s="151" t="s">
        <v>99</v>
      </c>
      <c r="AY40" s="151" t="s">
        <v>100</v>
      </c>
      <c r="AZ40" s="152" t="s">
        <v>101</v>
      </c>
      <c r="BA40" s="149"/>
      <c r="BB40" s="147"/>
      <c r="BC40" s="150" t="s">
        <v>91</v>
      </c>
      <c r="BD40" s="151" t="s">
        <v>92</v>
      </c>
      <c r="BE40" s="151" t="s">
        <v>93</v>
      </c>
      <c r="BF40" s="151" t="s">
        <v>94</v>
      </c>
      <c r="BG40" s="151" t="s">
        <v>95</v>
      </c>
      <c r="BH40" s="151" t="s">
        <v>96</v>
      </c>
      <c r="BI40" s="151" t="s">
        <v>97</v>
      </c>
      <c r="BJ40" s="151" t="s">
        <v>98</v>
      </c>
      <c r="BK40" s="151" t="s">
        <v>99</v>
      </c>
      <c r="BL40" s="151" t="s">
        <v>100</v>
      </c>
      <c r="BM40" s="152" t="s">
        <v>101</v>
      </c>
      <c r="BN40" s="149"/>
      <c r="BO40" s="147"/>
      <c r="BP40" s="150" t="s">
        <v>91</v>
      </c>
      <c r="BQ40" s="151" t="s">
        <v>92</v>
      </c>
      <c r="BR40" s="151" t="s">
        <v>93</v>
      </c>
      <c r="BS40" s="151" t="s">
        <v>94</v>
      </c>
      <c r="BT40" s="151" t="s">
        <v>95</v>
      </c>
      <c r="BU40" s="151" t="s">
        <v>96</v>
      </c>
      <c r="BV40" s="151" t="s">
        <v>97</v>
      </c>
      <c r="BW40" s="151" t="s">
        <v>98</v>
      </c>
      <c r="BX40" s="151" t="s">
        <v>99</v>
      </c>
      <c r="BY40" s="151" t="s">
        <v>100</v>
      </c>
      <c r="BZ40" s="152" t="s">
        <v>101</v>
      </c>
      <c r="CA40" s="149"/>
      <c r="CB40" s="147"/>
      <c r="CC40" s="150" t="s">
        <v>91</v>
      </c>
      <c r="CD40" s="151" t="s">
        <v>92</v>
      </c>
      <c r="CE40" s="151" t="s">
        <v>93</v>
      </c>
      <c r="CF40" s="151" t="s">
        <v>94</v>
      </c>
      <c r="CG40" s="151" t="s">
        <v>95</v>
      </c>
      <c r="CH40" s="151" t="s">
        <v>96</v>
      </c>
      <c r="CI40" s="151" t="s">
        <v>97</v>
      </c>
      <c r="CJ40" s="151" t="s">
        <v>98</v>
      </c>
      <c r="CK40" s="151" t="s">
        <v>99</v>
      </c>
      <c r="CL40" s="151" t="s">
        <v>100</v>
      </c>
      <c r="CM40" s="152" t="s">
        <v>101</v>
      </c>
      <c r="CN40" s="149"/>
      <c r="CO40" s="147"/>
      <c r="CP40" s="150" t="s">
        <v>91</v>
      </c>
      <c r="CQ40" s="151" t="s">
        <v>92</v>
      </c>
      <c r="CR40" s="151" t="s">
        <v>93</v>
      </c>
      <c r="CS40" s="151" t="s">
        <v>94</v>
      </c>
      <c r="CT40" s="151" t="s">
        <v>95</v>
      </c>
      <c r="CU40" s="151" t="s">
        <v>96</v>
      </c>
      <c r="CV40" s="151" t="s">
        <v>97</v>
      </c>
      <c r="CW40" s="151" t="s">
        <v>98</v>
      </c>
      <c r="CX40" s="151" t="s">
        <v>99</v>
      </c>
      <c r="CY40" s="151" t="s">
        <v>100</v>
      </c>
      <c r="CZ40" s="152" t="s">
        <v>101</v>
      </c>
      <c r="DA40" s="149"/>
      <c r="DB40" s="147"/>
      <c r="DC40" s="150" t="s">
        <v>91</v>
      </c>
      <c r="DD40" s="151" t="s">
        <v>92</v>
      </c>
      <c r="DE40" s="151" t="s">
        <v>93</v>
      </c>
      <c r="DF40" s="151" t="s">
        <v>94</v>
      </c>
      <c r="DG40" s="151" t="s">
        <v>95</v>
      </c>
      <c r="DH40" s="151" t="s">
        <v>96</v>
      </c>
      <c r="DI40" s="151" t="s">
        <v>97</v>
      </c>
      <c r="DJ40" s="151" t="s">
        <v>98</v>
      </c>
      <c r="DK40" s="151" t="s">
        <v>99</v>
      </c>
      <c r="DL40" s="151" t="s">
        <v>100</v>
      </c>
      <c r="DM40" s="152" t="s">
        <v>101</v>
      </c>
      <c r="DN40" s="149"/>
      <c r="DO40" s="147"/>
      <c r="DP40" s="150" t="s">
        <v>91</v>
      </c>
      <c r="DQ40" s="151" t="s">
        <v>92</v>
      </c>
      <c r="DR40" s="151" t="s">
        <v>93</v>
      </c>
      <c r="DS40" s="151" t="s">
        <v>94</v>
      </c>
      <c r="DT40" s="151" t="s">
        <v>95</v>
      </c>
      <c r="DU40" s="151" t="s">
        <v>96</v>
      </c>
      <c r="DV40" s="151" t="s">
        <v>97</v>
      </c>
      <c r="DW40" s="151" t="s">
        <v>98</v>
      </c>
      <c r="DX40" s="151" t="s">
        <v>99</v>
      </c>
      <c r="DY40" s="151" t="s">
        <v>100</v>
      </c>
      <c r="DZ40" s="152" t="s">
        <v>101</v>
      </c>
      <c r="EA40" s="149"/>
      <c r="EB40" s="147"/>
      <c r="EC40" s="150" t="s">
        <v>91</v>
      </c>
      <c r="ED40" s="151" t="s">
        <v>92</v>
      </c>
      <c r="EE40" s="151" t="s">
        <v>93</v>
      </c>
      <c r="EF40" s="151" t="s">
        <v>94</v>
      </c>
      <c r="EG40" s="151" t="s">
        <v>95</v>
      </c>
      <c r="EH40" s="151" t="s">
        <v>96</v>
      </c>
      <c r="EI40" s="151" t="s">
        <v>97</v>
      </c>
      <c r="EJ40" s="151" t="s">
        <v>98</v>
      </c>
      <c r="EK40" s="151" t="s">
        <v>99</v>
      </c>
      <c r="EL40" s="151" t="s">
        <v>100</v>
      </c>
      <c r="EM40" s="152" t="s">
        <v>101</v>
      </c>
      <c r="EN40" s="149"/>
      <c r="EO40" s="147"/>
      <c r="EP40" s="150" t="s">
        <v>91</v>
      </c>
      <c r="EQ40" s="151" t="s">
        <v>92</v>
      </c>
      <c r="ER40" s="151" t="s">
        <v>93</v>
      </c>
      <c r="ES40" s="151" t="s">
        <v>94</v>
      </c>
      <c r="ET40" s="151" t="s">
        <v>95</v>
      </c>
      <c r="EU40" s="151" t="s">
        <v>96</v>
      </c>
      <c r="EV40" s="151" t="s">
        <v>97</v>
      </c>
      <c r="EW40" s="151" t="s">
        <v>98</v>
      </c>
      <c r="EX40" s="151" t="s">
        <v>99</v>
      </c>
      <c r="EY40" s="151" t="s">
        <v>100</v>
      </c>
      <c r="EZ40" s="152" t="s">
        <v>101</v>
      </c>
      <c r="FA40" s="149"/>
      <c r="FB40" s="147"/>
      <c r="FC40" s="150" t="s">
        <v>91</v>
      </c>
      <c r="FD40" s="151" t="s">
        <v>92</v>
      </c>
      <c r="FE40" s="151" t="s">
        <v>93</v>
      </c>
      <c r="FF40" s="151" t="s">
        <v>94</v>
      </c>
      <c r="FG40" s="151" t="s">
        <v>95</v>
      </c>
      <c r="FH40" s="151" t="s">
        <v>96</v>
      </c>
      <c r="FI40" s="151" t="s">
        <v>97</v>
      </c>
      <c r="FJ40" s="151" t="s">
        <v>98</v>
      </c>
      <c r="FK40" s="151" t="s">
        <v>99</v>
      </c>
      <c r="FL40" s="151" t="s">
        <v>100</v>
      </c>
      <c r="FM40" s="152" t="s">
        <v>101</v>
      </c>
      <c r="FN40" s="149"/>
      <c r="FO40" s="147"/>
      <c r="FP40" s="150" t="s">
        <v>91</v>
      </c>
      <c r="FQ40" s="151" t="s">
        <v>92</v>
      </c>
      <c r="FR40" s="151" t="s">
        <v>93</v>
      </c>
      <c r="FS40" s="151" t="s">
        <v>94</v>
      </c>
      <c r="FT40" s="151" t="s">
        <v>95</v>
      </c>
      <c r="FU40" s="151" t="s">
        <v>96</v>
      </c>
      <c r="FV40" s="151" t="s">
        <v>97</v>
      </c>
      <c r="FW40" s="151" t="s">
        <v>98</v>
      </c>
      <c r="FX40" s="151" t="s">
        <v>99</v>
      </c>
      <c r="FY40" s="151" t="s">
        <v>100</v>
      </c>
      <c r="FZ40" s="152" t="s">
        <v>101</v>
      </c>
      <c r="GA40" s="149"/>
      <c r="GB40" s="147"/>
      <c r="GC40" s="150" t="s">
        <v>91</v>
      </c>
      <c r="GD40" s="151" t="s">
        <v>92</v>
      </c>
      <c r="GE40" s="151" t="s">
        <v>93</v>
      </c>
      <c r="GF40" s="151" t="s">
        <v>94</v>
      </c>
      <c r="GG40" s="151" t="s">
        <v>95</v>
      </c>
      <c r="GH40" s="151" t="s">
        <v>96</v>
      </c>
      <c r="GI40" s="151" t="s">
        <v>97</v>
      </c>
      <c r="GJ40" s="151" t="s">
        <v>98</v>
      </c>
      <c r="GK40" s="151" t="s">
        <v>99</v>
      </c>
      <c r="GL40" s="151" t="s">
        <v>100</v>
      </c>
      <c r="GM40" s="152" t="s">
        <v>101</v>
      </c>
      <c r="GN40" s="149"/>
      <c r="GO40" s="147"/>
      <c r="GP40" s="150" t="s">
        <v>91</v>
      </c>
      <c r="GQ40" s="151" t="s">
        <v>92</v>
      </c>
      <c r="GR40" s="151" t="s">
        <v>93</v>
      </c>
      <c r="GS40" s="151" t="s">
        <v>94</v>
      </c>
      <c r="GT40" s="151" t="s">
        <v>95</v>
      </c>
      <c r="GU40" s="151" t="s">
        <v>96</v>
      </c>
      <c r="GV40" s="151" t="s">
        <v>97</v>
      </c>
      <c r="GW40" s="151" t="s">
        <v>98</v>
      </c>
      <c r="GX40" s="151" t="s">
        <v>99</v>
      </c>
      <c r="GY40" s="151" t="s">
        <v>100</v>
      </c>
      <c r="GZ40" s="152" t="s">
        <v>101</v>
      </c>
      <c r="HA40" s="149"/>
      <c r="HB40" s="147"/>
      <c r="HC40" s="150" t="s">
        <v>91</v>
      </c>
      <c r="HD40" s="151" t="s">
        <v>92</v>
      </c>
      <c r="HE40" s="151" t="s">
        <v>93</v>
      </c>
      <c r="HF40" s="151" t="s">
        <v>94</v>
      </c>
      <c r="HG40" s="151" t="s">
        <v>95</v>
      </c>
      <c r="HH40" s="151" t="s">
        <v>96</v>
      </c>
      <c r="HI40" s="151" t="s">
        <v>97</v>
      </c>
      <c r="HJ40" s="151" t="s">
        <v>98</v>
      </c>
      <c r="HK40" s="151" t="s">
        <v>99</v>
      </c>
      <c r="HL40" s="151" t="s">
        <v>100</v>
      </c>
      <c r="HM40" s="152" t="s">
        <v>101</v>
      </c>
      <c r="HN40" s="149"/>
      <c r="HO40" s="147"/>
      <c r="HP40" s="150" t="s">
        <v>91</v>
      </c>
      <c r="HQ40" s="151" t="s">
        <v>92</v>
      </c>
      <c r="HR40" s="151" t="s">
        <v>93</v>
      </c>
      <c r="HS40" s="151" t="s">
        <v>94</v>
      </c>
      <c r="HT40" s="151" t="s">
        <v>95</v>
      </c>
      <c r="HU40" s="151" t="s">
        <v>96</v>
      </c>
      <c r="HV40" s="151" t="s">
        <v>97</v>
      </c>
      <c r="HW40" s="151" t="s">
        <v>98</v>
      </c>
      <c r="HX40" s="151" t="s">
        <v>99</v>
      </c>
      <c r="HY40" s="151" t="s">
        <v>100</v>
      </c>
      <c r="HZ40" s="152" t="s">
        <v>101</v>
      </c>
      <c r="IA40" s="149"/>
      <c r="IB40" s="147"/>
      <c r="IC40" s="150" t="s">
        <v>91</v>
      </c>
      <c r="ID40" s="151" t="s">
        <v>92</v>
      </c>
      <c r="IE40" s="151" t="s">
        <v>93</v>
      </c>
      <c r="IF40" s="151" t="s">
        <v>94</v>
      </c>
      <c r="IG40" s="151" t="s">
        <v>95</v>
      </c>
      <c r="IH40" s="151" t="s">
        <v>96</v>
      </c>
      <c r="II40" s="151" t="s">
        <v>97</v>
      </c>
      <c r="IJ40" s="151" t="s">
        <v>98</v>
      </c>
      <c r="IK40" s="151" t="s">
        <v>99</v>
      </c>
      <c r="IL40" s="151" t="s">
        <v>100</v>
      </c>
      <c r="IM40" s="152" t="s">
        <v>101</v>
      </c>
    </row>
    <row r="41" spans="1:247" ht="15">
      <c r="A41" s="149" t="s">
        <v>102</v>
      </c>
      <c r="B41" s="147"/>
      <c r="C41" s="153" t="str">
        <f>IF(C7=C8+C9+C10+C12+C13+C14+C15+C16+C17,"отл",FALSE)</f>
        <v>отл</v>
      </c>
      <c r="D41" s="153" t="str">
        <f aca="true" t="shared" si="94" ref="D41:K41">IF(D7=D8+D9+D10+D12+D13+D14+D15+D16+D17,"отл",FALSE)</f>
        <v>отл</v>
      </c>
      <c r="E41" s="153" t="str">
        <f t="shared" si="94"/>
        <v>отл</v>
      </c>
      <c r="F41" s="153" t="str">
        <f t="shared" si="94"/>
        <v>отл</v>
      </c>
      <c r="G41" s="153" t="str">
        <f t="shared" si="94"/>
        <v>отл</v>
      </c>
      <c r="H41" s="153" t="str">
        <f t="shared" si="94"/>
        <v>отл</v>
      </c>
      <c r="I41" s="153" t="str">
        <f t="shared" si="94"/>
        <v>отл</v>
      </c>
      <c r="J41" s="153" t="str">
        <f t="shared" si="94"/>
        <v>отл</v>
      </c>
      <c r="K41" s="153" t="str">
        <f t="shared" si="94"/>
        <v>отл</v>
      </c>
      <c r="L41" s="205"/>
      <c r="M41" s="205"/>
      <c r="N41" s="149" t="s">
        <v>102</v>
      </c>
      <c r="O41" s="147"/>
      <c r="P41" s="153" t="str">
        <f>IF(P7=P8+P9+P10+P12+P13+P14+P15+P16+P17,"отл",FALSE)</f>
        <v>отл</v>
      </c>
      <c r="Q41" s="153" t="str">
        <f aca="true" t="shared" si="95" ref="Q41:X41">IF(Q7=Q8+Q9+Q10+Q12+Q13+Q14+Q15+Q16+Q17,"отл",FALSE)</f>
        <v>отл</v>
      </c>
      <c r="R41" s="153" t="str">
        <f t="shared" si="95"/>
        <v>отл</v>
      </c>
      <c r="S41" s="153" t="str">
        <f t="shared" si="95"/>
        <v>отл</v>
      </c>
      <c r="T41" s="153" t="str">
        <f t="shared" si="95"/>
        <v>отл</v>
      </c>
      <c r="U41" s="153" t="str">
        <f t="shared" si="95"/>
        <v>отл</v>
      </c>
      <c r="V41" s="153" t="str">
        <f t="shared" si="95"/>
        <v>отл</v>
      </c>
      <c r="W41" s="153" t="str">
        <f t="shared" si="95"/>
        <v>отл</v>
      </c>
      <c r="X41" s="153" t="str">
        <f t="shared" si="95"/>
        <v>отл</v>
      </c>
      <c r="Y41" s="205"/>
      <c r="Z41" s="205"/>
      <c r="AA41" s="149" t="s">
        <v>102</v>
      </c>
      <c r="AB41" s="147"/>
      <c r="AC41" s="153" t="str">
        <f>IF(AC7=AC8+AC9+AC10+AC12+AC13+AC14+AC15+AC16+AC17,"отл",FALSE)</f>
        <v>отл</v>
      </c>
      <c r="AD41" s="153" t="str">
        <f aca="true" t="shared" si="96" ref="AD41:AK41">IF(AD7=AD8+AD9+AD10+AD12+AD13+AD14+AD15+AD16+AD17,"отл",FALSE)</f>
        <v>отл</v>
      </c>
      <c r="AE41" s="153" t="str">
        <f t="shared" si="96"/>
        <v>отл</v>
      </c>
      <c r="AF41" s="153" t="str">
        <f t="shared" si="96"/>
        <v>отл</v>
      </c>
      <c r="AG41" s="153" t="str">
        <f t="shared" si="96"/>
        <v>отл</v>
      </c>
      <c r="AH41" s="153" t="str">
        <f t="shared" si="96"/>
        <v>отл</v>
      </c>
      <c r="AI41" s="153" t="str">
        <f t="shared" si="96"/>
        <v>отл</v>
      </c>
      <c r="AJ41" s="153" t="str">
        <f t="shared" si="96"/>
        <v>отл</v>
      </c>
      <c r="AK41" s="153" t="str">
        <f t="shared" si="96"/>
        <v>отл</v>
      </c>
      <c r="AL41" s="205"/>
      <c r="AM41" s="205"/>
      <c r="AN41" s="149" t="s">
        <v>102</v>
      </c>
      <c r="AO41" s="147"/>
      <c r="AP41" s="153" t="str">
        <f>IF(AP7=AP8+AP9+AP10+AP12+AP13+AP14+AP15+AP16+AP17,"отл",FALSE)</f>
        <v>отл</v>
      </c>
      <c r="AQ41" s="153" t="str">
        <f aca="true" t="shared" si="97" ref="AQ41:AX41">IF(AQ7=AQ8+AQ9+AQ10+AQ12+AQ13+AQ14+AQ15+AQ16+AQ17,"отл",FALSE)</f>
        <v>отл</v>
      </c>
      <c r="AR41" s="153" t="str">
        <f t="shared" si="97"/>
        <v>отл</v>
      </c>
      <c r="AS41" s="153" t="str">
        <f t="shared" si="97"/>
        <v>отл</v>
      </c>
      <c r="AT41" s="153" t="str">
        <f t="shared" si="97"/>
        <v>отл</v>
      </c>
      <c r="AU41" s="153" t="str">
        <f t="shared" si="97"/>
        <v>отл</v>
      </c>
      <c r="AV41" s="153" t="str">
        <f t="shared" si="97"/>
        <v>отл</v>
      </c>
      <c r="AW41" s="153" t="str">
        <f t="shared" si="97"/>
        <v>отл</v>
      </c>
      <c r="AX41" s="153" t="str">
        <f t="shared" si="97"/>
        <v>отл</v>
      </c>
      <c r="AY41" s="205"/>
      <c r="AZ41" s="205"/>
      <c r="BA41" s="149" t="s">
        <v>102</v>
      </c>
      <c r="BB41" s="147"/>
      <c r="BC41" s="153" t="str">
        <f>IF(BC7=BC8+BC9+BC10+BC12+BC13+BC14+BC15+BC16+BC17,"отл",FALSE)</f>
        <v>отл</v>
      </c>
      <c r="BD41" s="153" t="str">
        <f aca="true" t="shared" si="98" ref="BD41:BK41">IF(BD7=BD8+BD9+BD10+BD12+BD13+BD14+BD15+BD16+BD17,"отл",FALSE)</f>
        <v>отл</v>
      </c>
      <c r="BE41" s="153" t="str">
        <f t="shared" si="98"/>
        <v>отл</v>
      </c>
      <c r="BF41" s="153" t="str">
        <f t="shared" si="98"/>
        <v>отл</v>
      </c>
      <c r="BG41" s="153" t="str">
        <f t="shared" si="98"/>
        <v>отл</v>
      </c>
      <c r="BH41" s="153" t="str">
        <f t="shared" si="98"/>
        <v>отл</v>
      </c>
      <c r="BI41" s="153" t="str">
        <f t="shared" si="98"/>
        <v>отл</v>
      </c>
      <c r="BJ41" s="153" t="str">
        <f t="shared" si="98"/>
        <v>отл</v>
      </c>
      <c r="BK41" s="153" t="str">
        <f t="shared" si="98"/>
        <v>отл</v>
      </c>
      <c r="BL41" s="205"/>
      <c r="BM41" s="205"/>
      <c r="BN41" s="149" t="s">
        <v>102</v>
      </c>
      <c r="BO41" s="147"/>
      <c r="BP41" s="153" t="str">
        <f>IF(BP7=BP8+BP9+BP10+BP12+BP13+BP14+BP15+BP16+BP17,"отл",FALSE)</f>
        <v>отл</v>
      </c>
      <c r="BQ41" s="153" t="str">
        <f aca="true" t="shared" si="99" ref="BQ41:BX41">IF(BQ7=BQ8+BQ9+BQ10+BQ12+BQ13+BQ14+BQ15+BQ16+BQ17,"отл",FALSE)</f>
        <v>отл</v>
      </c>
      <c r="BR41" s="153" t="str">
        <f t="shared" si="99"/>
        <v>отл</v>
      </c>
      <c r="BS41" s="153" t="str">
        <f t="shared" si="99"/>
        <v>отл</v>
      </c>
      <c r="BT41" s="153" t="str">
        <f t="shared" si="99"/>
        <v>отл</v>
      </c>
      <c r="BU41" s="153" t="str">
        <f t="shared" si="99"/>
        <v>отл</v>
      </c>
      <c r="BV41" s="153" t="str">
        <f t="shared" si="99"/>
        <v>отл</v>
      </c>
      <c r="BW41" s="153" t="str">
        <f t="shared" si="99"/>
        <v>отл</v>
      </c>
      <c r="BX41" s="153" t="str">
        <f t="shared" si="99"/>
        <v>отл</v>
      </c>
      <c r="BY41" s="205"/>
      <c r="BZ41" s="205"/>
      <c r="CA41" s="149" t="s">
        <v>102</v>
      </c>
      <c r="CB41" s="147"/>
      <c r="CC41" s="153" t="str">
        <f>IF(CC7=CC8+CC9+CC10+CC12+CC13+CC14+CC15+CC16+CC17,"отл",FALSE)</f>
        <v>отл</v>
      </c>
      <c r="CD41" s="153" t="str">
        <f aca="true" t="shared" si="100" ref="CD41:CK41">IF(CD7=CD8+CD9+CD10+CD12+CD13+CD14+CD15+CD16+CD17,"отл",FALSE)</f>
        <v>отл</v>
      </c>
      <c r="CE41" s="153" t="str">
        <f t="shared" si="100"/>
        <v>отл</v>
      </c>
      <c r="CF41" s="153" t="str">
        <f t="shared" si="100"/>
        <v>отл</v>
      </c>
      <c r="CG41" s="153" t="str">
        <f t="shared" si="100"/>
        <v>отл</v>
      </c>
      <c r="CH41" s="153" t="str">
        <f t="shared" si="100"/>
        <v>отл</v>
      </c>
      <c r="CI41" s="153" t="str">
        <f t="shared" si="100"/>
        <v>отл</v>
      </c>
      <c r="CJ41" s="153" t="str">
        <f t="shared" si="100"/>
        <v>отл</v>
      </c>
      <c r="CK41" s="153" t="str">
        <f t="shared" si="100"/>
        <v>отл</v>
      </c>
      <c r="CL41" s="205"/>
      <c r="CM41" s="205"/>
      <c r="CN41" s="149" t="s">
        <v>102</v>
      </c>
      <c r="CO41" s="147"/>
      <c r="CP41" s="153" t="str">
        <f>IF(CP7=CP8+CP9+CP10+CP12+CP13+CP14+CP15+CP16+CP17,"отл",FALSE)</f>
        <v>отл</v>
      </c>
      <c r="CQ41" s="153" t="str">
        <f aca="true" t="shared" si="101" ref="CQ41:CX41">IF(CQ7=CQ8+CQ9+CQ10+CQ12+CQ13+CQ14+CQ15+CQ16+CQ17,"отл",FALSE)</f>
        <v>отл</v>
      </c>
      <c r="CR41" s="153" t="str">
        <f t="shared" si="101"/>
        <v>отл</v>
      </c>
      <c r="CS41" s="153" t="str">
        <f t="shared" si="101"/>
        <v>отл</v>
      </c>
      <c r="CT41" s="153" t="str">
        <f t="shared" si="101"/>
        <v>отл</v>
      </c>
      <c r="CU41" s="153" t="str">
        <f t="shared" si="101"/>
        <v>отл</v>
      </c>
      <c r="CV41" s="153" t="str">
        <f t="shared" si="101"/>
        <v>отл</v>
      </c>
      <c r="CW41" s="153" t="str">
        <f t="shared" si="101"/>
        <v>отл</v>
      </c>
      <c r="CX41" s="153" t="str">
        <f t="shared" si="101"/>
        <v>отл</v>
      </c>
      <c r="CY41" s="205"/>
      <c r="CZ41" s="205"/>
      <c r="DA41" s="149" t="s">
        <v>102</v>
      </c>
      <c r="DB41" s="147"/>
      <c r="DC41" s="153" t="str">
        <f>IF(DC7=DC8+DC9+DC10+DC12+DC13+DC14+DC15+DC16+DC17,"отл",FALSE)</f>
        <v>отл</v>
      </c>
      <c r="DD41" s="153" t="str">
        <f aca="true" t="shared" si="102" ref="DD41:DK41">IF(DD7=DD8+DD9+DD10+DD12+DD13+DD14+DD15+DD16+DD17,"отл",FALSE)</f>
        <v>отл</v>
      </c>
      <c r="DE41" s="153" t="str">
        <f t="shared" si="102"/>
        <v>отл</v>
      </c>
      <c r="DF41" s="153" t="str">
        <f t="shared" si="102"/>
        <v>отл</v>
      </c>
      <c r="DG41" s="153" t="str">
        <f t="shared" si="102"/>
        <v>отл</v>
      </c>
      <c r="DH41" s="153" t="str">
        <f t="shared" si="102"/>
        <v>отл</v>
      </c>
      <c r="DI41" s="153" t="str">
        <f t="shared" si="102"/>
        <v>отл</v>
      </c>
      <c r="DJ41" s="153" t="str">
        <f t="shared" si="102"/>
        <v>отл</v>
      </c>
      <c r="DK41" s="153" t="str">
        <f t="shared" si="102"/>
        <v>отл</v>
      </c>
      <c r="DL41" s="205"/>
      <c r="DM41" s="205"/>
      <c r="DN41" s="149" t="s">
        <v>102</v>
      </c>
      <c r="DO41" s="147"/>
      <c r="DP41" s="153" t="str">
        <f>IF(DP7=DP8+DP9+DP10+DP12+DP13+DP14+DP15+DP16+DP17,"отл",FALSE)</f>
        <v>отл</v>
      </c>
      <c r="DQ41" s="153" t="str">
        <f aca="true" t="shared" si="103" ref="DQ41:DX41">IF(DQ7=DQ8+DQ9+DQ10+DQ12+DQ13+DQ14+DQ15+DQ16+DQ17,"отл",FALSE)</f>
        <v>отл</v>
      </c>
      <c r="DR41" s="153" t="str">
        <f t="shared" si="103"/>
        <v>отл</v>
      </c>
      <c r="DS41" s="153" t="str">
        <f t="shared" si="103"/>
        <v>отл</v>
      </c>
      <c r="DT41" s="153" t="str">
        <f t="shared" si="103"/>
        <v>отл</v>
      </c>
      <c r="DU41" s="153" t="str">
        <f t="shared" si="103"/>
        <v>отл</v>
      </c>
      <c r="DV41" s="153" t="str">
        <f t="shared" si="103"/>
        <v>отл</v>
      </c>
      <c r="DW41" s="153" t="str">
        <f t="shared" si="103"/>
        <v>отл</v>
      </c>
      <c r="DX41" s="153" t="str">
        <f t="shared" si="103"/>
        <v>отл</v>
      </c>
      <c r="DY41" s="205"/>
      <c r="DZ41" s="205"/>
      <c r="EA41" s="149" t="s">
        <v>102</v>
      </c>
      <c r="EB41" s="147"/>
      <c r="EC41" s="153" t="str">
        <f>IF(EC7=EC8+EC9+EC10+EC12+EC13+EC14+EC15+EC16+EC17,"отл",FALSE)</f>
        <v>отл</v>
      </c>
      <c r="ED41" s="153" t="str">
        <f aca="true" t="shared" si="104" ref="ED41:EK41">IF(ED7=ED8+ED9+ED10+ED12+ED13+ED14+ED15+ED16+ED17,"отл",FALSE)</f>
        <v>отл</v>
      </c>
      <c r="EE41" s="153" t="str">
        <f t="shared" si="104"/>
        <v>отл</v>
      </c>
      <c r="EF41" s="153" t="str">
        <f t="shared" si="104"/>
        <v>отл</v>
      </c>
      <c r="EG41" s="153" t="str">
        <f t="shared" si="104"/>
        <v>отл</v>
      </c>
      <c r="EH41" s="153" t="str">
        <f t="shared" si="104"/>
        <v>отл</v>
      </c>
      <c r="EI41" s="153" t="str">
        <f t="shared" si="104"/>
        <v>отл</v>
      </c>
      <c r="EJ41" s="153" t="str">
        <f t="shared" si="104"/>
        <v>отл</v>
      </c>
      <c r="EK41" s="153" t="str">
        <f t="shared" si="104"/>
        <v>отл</v>
      </c>
      <c r="EL41" s="205"/>
      <c r="EM41" s="205"/>
      <c r="EN41" s="149" t="s">
        <v>102</v>
      </c>
      <c r="EO41" s="147"/>
      <c r="EP41" s="153" t="str">
        <f>IF(EP7=EP8+EP9+EP10+EP12+EP13+EP14+EP15+EP16+EP17,"отл",FALSE)</f>
        <v>отл</v>
      </c>
      <c r="EQ41" s="153" t="str">
        <f aca="true" t="shared" si="105" ref="EQ41:EX41">IF(EQ7=EQ8+EQ9+EQ10+EQ12+EQ13+EQ14+EQ15+EQ16+EQ17,"отл",FALSE)</f>
        <v>отл</v>
      </c>
      <c r="ER41" s="153" t="str">
        <f t="shared" si="105"/>
        <v>отл</v>
      </c>
      <c r="ES41" s="153" t="str">
        <f t="shared" si="105"/>
        <v>отл</v>
      </c>
      <c r="ET41" s="153" t="str">
        <f t="shared" si="105"/>
        <v>отл</v>
      </c>
      <c r="EU41" s="153" t="str">
        <f t="shared" si="105"/>
        <v>отл</v>
      </c>
      <c r="EV41" s="153" t="str">
        <f t="shared" si="105"/>
        <v>отл</v>
      </c>
      <c r="EW41" s="153" t="str">
        <f t="shared" si="105"/>
        <v>отл</v>
      </c>
      <c r="EX41" s="153" t="str">
        <f t="shared" si="105"/>
        <v>отл</v>
      </c>
      <c r="EY41" s="205"/>
      <c r="EZ41" s="205"/>
      <c r="FA41" s="149" t="s">
        <v>102</v>
      </c>
      <c r="FB41" s="147"/>
      <c r="FC41" s="153" t="str">
        <f>IF(FC7=FC8+FC9+FC10+FC12+FC13+FC14+FC15+FC16+FC17,"отл",FALSE)</f>
        <v>отл</v>
      </c>
      <c r="FD41" s="153" t="str">
        <f aca="true" t="shared" si="106" ref="FD41:FK41">IF(FD7=FD8+FD9+FD10+FD12+FD13+FD14+FD15+FD16+FD17,"отл",FALSE)</f>
        <v>отл</v>
      </c>
      <c r="FE41" s="153" t="str">
        <f t="shared" si="106"/>
        <v>отл</v>
      </c>
      <c r="FF41" s="153" t="str">
        <f t="shared" si="106"/>
        <v>отл</v>
      </c>
      <c r="FG41" s="153" t="str">
        <f t="shared" si="106"/>
        <v>отл</v>
      </c>
      <c r="FH41" s="153" t="str">
        <f t="shared" si="106"/>
        <v>отл</v>
      </c>
      <c r="FI41" s="153" t="str">
        <f t="shared" si="106"/>
        <v>отл</v>
      </c>
      <c r="FJ41" s="153" t="str">
        <f t="shared" si="106"/>
        <v>отл</v>
      </c>
      <c r="FK41" s="153" t="str">
        <f t="shared" si="106"/>
        <v>отл</v>
      </c>
      <c r="FL41" s="205"/>
      <c r="FM41" s="205"/>
      <c r="FN41" s="149" t="s">
        <v>102</v>
      </c>
      <c r="FO41" s="147"/>
      <c r="FP41" s="153" t="str">
        <f>IF(FP7=FP8+FP9+FP10+FP12+FP13+FP14+FP15+FP16+FP17,"отл",FALSE)</f>
        <v>отл</v>
      </c>
      <c r="FQ41" s="153" t="str">
        <f aca="true" t="shared" si="107" ref="FQ41:FX41">IF(FQ7=FQ8+FQ9+FQ10+FQ12+FQ13+FQ14+FQ15+FQ16+FQ17,"отл",FALSE)</f>
        <v>отл</v>
      </c>
      <c r="FR41" s="153" t="str">
        <f t="shared" si="107"/>
        <v>отл</v>
      </c>
      <c r="FS41" s="153" t="str">
        <f t="shared" si="107"/>
        <v>отл</v>
      </c>
      <c r="FT41" s="153" t="str">
        <f t="shared" si="107"/>
        <v>отл</v>
      </c>
      <c r="FU41" s="153" t="str">
        <f t="shared" si="107"/>
        <v>отл</v>
      </c>
      <c r="FV41" s="153" t="str">
        <f t="shared" si="107"/>
        <v>отл</v>
      </c>
      <c r="FW41" s="153" t="str">
        <f t="shared" si="107"/>
        <v>отл</v>
      </c>
      <c r="FX41" s="153" t="str">
        <f t="shared" si="107"/>
        <v>отл</v>
      </c>
      <c r="FY41" s="205"/>
      <c r="FZ41" s="205"/>
      <c r="GA41" s="149" t="s">
        <v>102</v>
      </c>
      <c r="GB41" s="147"/>
      <c r="GC41" s="153" t="str">
        <f>IF(GC7=GC8+GC9+GC10+GC12+GC13+GC14+GC15+GC16+GC17,"отл",FALSE)</f>
        <v>отл</v>
      </c>
      <c r="GD41" s="153" t="str">
        <f aca="true" t="shared" si="108" ref="GD41:GK41">IF(GD7=GD8+GD9+GD10+GD12+GD13+GD14+GD15+GD16+GD17,"отл",FALSE)</f>
        <v>отл</v>
      </c>
      <c r="GE41" s="153" t="str">
        <f t="shared" si="108"/>
        <v>отл</v>
      </c>
      <c r="GF41" s="153" t="str">
        <f t="shared" si="108"/>
        <v>отл</v>
      </c>
      <c r="GG41" s="153" t="str">
        <f t="shared" si="108"/>
        <v>отл</v>
      </c>
      <c r="GH41" s="153" t="str">
        <f t="shared" si="108"/>
        <v>отл</v>
      </c>
      <c r="GI41" s="153" t="str">
        <f t="shared" si="108"/>
        <v>отл</v>
      </c>
      <c r="GJ41" s="153" t="str">
        <f t="shared" si="108"/>
        <v>отл</v>
      </c>
      <c r="GK41" s="153" t="str">
        <f t="shared" si="108"/>
        <v>отл</v>
      </c>
      <c r="GL41" s="205"/>
      <c r="GM41" s="205"/>
      <c r="GN41" s="149" t="s">
        <v>102</v>
      </c>
      <c r="GO41" s="147"/>
      <c r="GP41" s="153" t="str">
        <f>IF(GP7=GP8+GP9+GP10+GP12+GP13+GP14+GP15+GP16+GP17,"отл",FALSE)</f>
        <v>отл</v>
      </c>
      <c r="GQ41" s="153" t="str">
        <f aca="true" t="shared" si="109" ref="GQ41:GX41">IF(GQ7=GQ8+GQ9+GQ10+GQ12+GQ13+GQ14+GQ15+GQ16+GQ17,"отл",FALSE)</f>
        <v>отл</v>
      </c>
      <c r="GR41" s="153" t="str">
        <f t="shared" si="109"/>
        <v>отл</v>
      </c>
      <c r="GS41" s="153" t="str">
        <f t="shared" si="109"/>
        <v>отл</v>
      </c>
      <c r="GT41" s="153" t="str">
        <f t="shared" si="109"/>
        <v>отл</v>
      </c>
      <c r="GU41" s="153" t="str">
        <f t="shared" si="109"/>
        <v>отл</v>
      </c>
      <c r="GV41" s="153" t="str">
        <f t="shared" si="109"/>
        <v>отл</v>
      </c>
      <c r="GW41" s="153" t="str">
        <f t="shared" si="109"/>
        <v>отл</v>
      </c>
      <c r="GX41" s="153" t="str">
        <f t="shared" si="109"/>
        <v>отл</v>
      </c>
      <c r="GY41" s="205"/>
      <c r="GZ41" s="205"/>
      <c r="HA41" s="149" t="s">
        <v>102</v>
      </c>
      <c r="HB41" s="147"/>
      <c r="HC41" s="153" t="str">
        <f>IF(HC7=HC8+HC9+HC10+HC12+HC13+HC14+HC15+HC16+HC17,"отл",FALSE)</f>
        <v>отл</v>
      </c>
      <c r="HD41" s="153" t="str">
        <f aca="true" t="shared" si="110" ref="HD41:HK41">IF(HD7=HD8+HD9+HD10+HD12+HD13+HD14+HD15+HD16+HD17,"отл",FALSE)</f>
        <v>отл</v>
      </c>
      <c r="HE41" s="153" t="str">
        <f t="shared" si="110"/>
        <v>отл</v>
      </c>
      <c r="HF41" s="153" t="str">
        <f t="shared" si="110"/>
        <v>отл</v>
      </c>
      <c r="HG41" s="153" t="str">
        <f t="shared" si="110"/>
        <v>отл</v>
      </c>
      <c r="HH41" s="153" t="str">
        <f t="shared" si="110"/>
        <v>отл</v>
      </c>
      <c r="HI41" s="153" t="str">
        <f t="shared" si="110"/>
        <v>отл</v>
      </c>
      <c r="HJ41" s="153" t="str">
        <f t="shared" si="110"/>
        <v>отл</v>
      </c>
      <c r="HK41" s="153" t="str">
        <f t="shared" si="110"/>
        <v>отл</v>
      </c>
      <c r="HL41" s="205"/>
      <c r="HM41" s="205"/>
      <c r="HN41" s="149" t="s">
        <v>102</v>
      </c>
      <c r="HO41" s="147"/>
      <c r="HP41" s="153" t="str">
        <f>IF(HP7=HP8+HP9+HP10+HP12+HP13+HP14+HP15+HP16+HP17,"отл",FALSE)</f>
        <v>отл</v>
      </c>
      <c r="HQ41" s="153" t="str">
        <f aca="true" t="shared" si="111" ref="HQ41:HX41">IF(HQ7=HQ8+HQ9+HQ10+HQ12+HQ13+HQ14+HQ15+HQ16+HQ17,"отл",FALSE)</f>
        <v>отл</v>
      </c>
      <c r="HR41" s="153" t="str">
        <f t="shared" si="111"/>
        <v>отл</v>
      </c>
      <c r="HS41" s="153" t="str">
        <f t="shared" si="111"/>
        <v>отл</v>
      </c>
      <c r="HT41" s="153" t="str">
        <f t="shared" si="111"/>
        <v>отл</v>
      </c>
      <c r="HU41" s="153" t="str">
        <f t="shared" si="111"/>
        <v>отл</v>
      </c>
      <c r="HV41" s="153" t="str">
        <f t="shared" si="111"/>
        <v>отл</v>
      </c>
      <c r="HW41" s="153" t="str">
        <f t="shared" si="111"/>
        <v>отл</v>
      </c>
      <c r="HX41" s="153" t="str">
        <f t="shared" si="111"/>
        <v>отл</v>
      </c>
      <c r="HY41" s="205"/>
      <c r="HZ41" s="205"/>
      <c r="IA41" s="149" t="s">
        <v>102</v>
      </c>
      <c r="IB41" s="147"/>
      <c r="IC41" s="153" t="str">
        <f>IF(IC7=IC8+IC9+IC10+IC12+IC13+IC14+IC15+IC16+IC17,"отл",FALSE)</f>
        <v>отл</v>
      </c>
      <c r="ID41" s="153" t="str">
        <f aca="true" t="shared" si="112" ref="ID41:IK41">IF(ID7=ID8+ID9+ID10+ID12+ID13+ID14+ID15+ID16+ID17,"отл",FALSE)</f>
        <v>отл</v>
      </c>
      <c r="IE41" s="153" t="str">
        <f t="shared" si="112"/>
        <v>отл</v>
      </c>
      <c r="IF41" s="153" t="str">
        <f t="shared" si="112"/>
        <v>отл</v>
      </c>
      <c r="IG41" s="153" t="str">
        <f t="shared" si="112"/>
        <v>отл</v>
      </c>
      <c r="IH41" s="153" t="str">
        <f t="shared" si="112"/>
        <v>отл</v>
      </c>
      <c r="II41" s="153" t="str">
        <f t="shared" si="112"/>
        <v>отл</v>
      </c>
      <c r="IJ41" s="153" t="str">
        <f t="shared" si="112"/>
        <v>отл</v>
      </c>
      <c r="IK41" s="153" t="str">
        <f t="shared" si="112"/>
        <v>отл</v>
      </c>
      <c r="IL41" s="205"/>
      <c r="IM41" s="205"/>
    </row>
    <row r="42" spans="1:247" ht="15">
      <c r="A42" s="149" t="s">
        <v>103</v>
      </c>
      <c r="B42" s="147"/>
      <c r="C42" s="153" t="str">
        <f>IF(C10&gt;=C11,"отл",FALSE)</f>
        <v>отл</v>
      </c>
      <c r="D42" s="153" t="str">
        <f aca="true" t="shared" si="113" ref="D42:K42">IF(D10&gt;=D11,"отл",FALSE)</f>
        <v>отл</v>
      </c>
      <c r="E42" s="153" t="str">
        <f t="shared" si="113"/>
        <v>отл</v>
      </c>
      <c r="F42" s="153" t="str">
        <f t="shared" si="113"/>
        <v>отл</v>
      </c>
      <c r="G42" s="153" t="str">
        <f t="shared" si="113"/>
        <v>отл</v>
      </c>
      <c r="H42" s="153" t="str">
        <f t="shared" si="113"/>
        <v>отл</v>
      </c>
      <c r="I42" s="153" t="str">
        <f t="shared" si="113"/>
        <v>отл</v>
      </c>
      <c r="J42" s="153" t="str">
        <f t="shared" si="113"/>
        <v>отл</v>
      </c>
      <c r="K42" s="153" t="str">
        <f t="shared" si="113"/>
        <v>отл</v>
      </c>
      <c r="L42" s="205"/>
      <c r="M42" s="205"/>
      <c r="N42" s="149" t="s">
        <v>103</v>
      </c>
      <c r="O42" s="147"/>
      <c r="P42" s="153" t="str">
        <f>IF(P10&gt;=P11,"отл",FALSE)</f>
        <v>отл</v>
      </c>
      <c r="Q42" s="153" t="str">
        <f aca="true" t="shared" si="114" ref="Q42:X42">IF(Q10&gt;=Q11,"отл",FALSE)</f>
        <v>отл</v>
      </c>
      <c r="R42" s="153" t="str">
        <f t="shared" si="114"/>
        <v>отл</v>
      </c>
      <c r="S42" s="153" t="str">
        <f t="shared" si="114"/>
        <v>отл</v>
      </c>
      <c r="T42" s="153" t="str">
        <f t="shared" si="114"/>
        <v>отл</v>
      </c>
      <c r="U42" s="153" t="str">
        <f t="shared" si="114"/>
        <v>отл</v>
      </c>
      <c r="V42" s="153" t="str">
        <f t="shared" si="114"/>
        <v>отл</v>
      </c>
      <c r="W42" s="153" t="str">
        <f t="shared" si="114"/>
        <v>отл</v>
      </c>
      <c r="X42" s="153" t="str">
        <f t="shared" si="114"/>
        <v>отл</v>
      </c>
      <c r="Y42" s="205"/>
      <c r="Z42" s="205"/>
      <c r="AA42" s="149" t="s">
        <v>103</v>
      </c>
      <c r="AB42" s="147"/>
      <c r="AC42" s="153" t="str">
        <f>IF(AC10&gt;=AC11,"отл",FALSE)</f>
        <v>отл</v>
      </c>
      <c r="AD42" s="153" t="str">
        <f aca="true" t="shared" si="115" ref="AD42:AK42">IF(AD10&gt;=AD11,"отл",FALSE)</f>
        <v>отл</v>
      </c>
      <c r="AE42" s="153" t="str">
        <f t="shared" si="115"/>
        <v>отл</v>
      </c>
      <c r="AF42" s="153" t="str">
        <f t="shared" si="115"/>
        <v>отл</v>
      </c>
      <c r="AG42" s="153" t="str">
        <f t="shared" si="115"/>
        <v>отл</v>
      </c>
      <c r="AH42" s="153" t="str">
        <f t="shared" si="115"/>
        <v>отл</v>
      </c>
      <c r="AI42" s="153" t="str">
        <f t="shared" si="115"/>
        <v>отл</v>
      </c>
      <c r="AJ42" s="153" t="str">
        <f t="shared" si="115"/>
        <v>отл</v>
      </c>
      <c r="AK42" s="153" t="str">
        <f t="shared" si="115"/>
        <v>отл</v>
      </c>
      <c r="AL42" s="205"/>
      <c r="AM42" s="205"/>
      <c r="AN42" s="149" t="s">
        <v>103</v>
      </c>
      <c r="AO42" s="147"/>
      <c r="AP42" s="153" t="str">
        <f>IF(AP10&gt;=AP11,"отл",FALSE)</f>
        <v>отл</v>
      </c>
      <c r="AQ42" s="153" t="str">
        <f aca="true" t="shared" si="116" ref="AQ42:AX42">IF(AQ10&gt;=AQ11,"отл",FALSE)</f>
        <v>отл</v>
      </c>
      <c r="AR42" s="153" t="str">
        <f t="shared" si="116"/>
        <v>отл</v>
      </c>
      <c r="AS42" s="153" t="str">
        <f t="shared" si="116"/>
        <v>отл</v>
      </c>
      <c r="AT42" s="153" t="str">
        <f t="shared" si="116"/>
        <v>отл</v>
      </c>
      <c r="AU42" s="153" t="str">
        <f t="shared" si="116"/>
        <v>отл</v>
      </c>
      <c r="AV42" s="153" t="str">
        <f t="shared" si="116"/>
        <v>отл</v>
      </c>
      <c r="AW42" s="153" t="str">
        <f t="shared" si="116"/>
        <v>отл</v>
      </c>
      <c r="AX42" s="153" t="str">
        <f t="shared" si="116"/>
        <v>отл</v>
      </c>
      <c r="AY42" s="205"/>
      <c r="AZ42" s="205"/>
      <c r="BA42" s="149" t="s">
        <v>103</v>
      </c>
      <c r="BB42" s="147"/>
      <c r="BC42" s="153" t="str">
        <f>IF(BC10&gt;=BC11,"отл",FALSE)</f>
        <v>отл</v>
      </c>
      <c r="BD42" s="153" t="str">
        <f aca="true" t="shared" si="117" ref="BD42:BK42">IF(BD10&gt;=BD11,"отл",FALSE)</f>
        <v>отл</v>
      </c>
      <c r="BE42" s="153" t="str">
        <f t="shared" si="117"/>
        <v>отл</v>
      </c>
      <c r="BF42" s="153" t="str">
        <f t="shared" si="117"/>
        <v>отл</v>
      </c>
      <c r="BG42" s="153" t="str">
        <f t="shared" si="117"/>
        <v>отл</v>
      </c>
      <c r="BH42" s="153" t="str">
        <f t="shared" si="117"/>
        <v>отл</v>
      </c>
      <c r="BI42" s="153" t="str">
        <f t="shared" si="117"/>
        <v>отл</v>
      </c>
      <c r="BJ42" s="153" t="str">
        <f t="shared" si="117"/>
        <v>отл</v>
      </c>
      <c r="BK42" s="153" t="str">
        <f t="shared" si="117"/>
        <v>отл</v>
      </c>
      <c r="BL42" s="205"/>
      <c r="BM42" s="205"/>
      <c r="BN42" s="149" t="s">
        <v>103</v>
      </c>
      <c r="BO42" s="147"/>
      <c r="BP42" s="153" t="str">
        <f>IF(BP10&gt;=BP11,"отл",FALSE)</f>
        <v>отл</v>
      </c>
      <c r="BQ42" s="153" t="str">
        <f aca="true" t="shared" si="118" ref="BQ42:BX42">IF(BQ10&gt;=BQ11,"отл",FALSE)</f>
        <v>отл</v>
      </c>
      <c r="BR42" s="153" t="str">
        <f t="shared" si="118"/>
        <v>отл</v>
      </c>
      <c r="BS42" s="153" t="str">
        <f t="shared" si="118"/>
        <v>отл</v>
      </c>
      <c r="BT42" s="153" t="str">
        <f t="shared" si="118"/>
        <v>отл</v>
      </c>
      <c r="BU42" s="153" t="str">
        <f t="shared" si="118"/>
        <v>отл</v>
      </c>
      <c r="BV42" s="153" t="str">
        <f t="shared" si="118"/>
        <v>отл</v>
      </c>
      <c r="BW42" s="153" t="str">
        <f t="shared" si="118"/>
        <v>отл</v>
      </c>
      <c r="BX42" s="153" t="str">
        <f t="shared" si="118"/>
        <v>отл</v>
      </c>
      <c r="BY42" s="205"/>
      <c r="BZ42" s="205"/>
      <c r="CA42" s="149" t="s">
        <v>103</v>
      </c>
      <c r="CB42" s="147"/>
      <c r="CC42" s="153" t="str">
        <f>IF(CC10&gt;=CC11,"отл",FALSE)</f>
        <v>отл</v>
      </c>
      <c r="CD42" s="153" t="str">
        <f aca="true" t="shared" si="119" ref="CD42:CK42">IF(CD10&gt;=CD11,"отл",FALSE)</f>
        <v>отл</v>
      </c>
      <c r="CE42" s="153" t="str">
        <f t="shared" si="119"/>
        <v>отл</v>
      </c>
      <c r="CF42" s="153" t="str">
        <f t="shared" si="119"/>
        <v>отл</v>
      </c>
      <c r="CG42" s="153" t="str">
        <f t="shared" si="119"/>
        <v>отл</v>
      </c>
      <c r="CH42" s="153" t="str">
        <f t="shared" si="119"/>
        <v>отл</v>
      </c>
      <c r="CI42" s="153" t="str">
        <f t="shared" si="119"/>
        <v>отл</v>
      </c>
      <c r="CJ42" s="153" t="str">
        <f t="shared" si="119"/>
        <v>отл</v>
      </c>
      <c r="CK42" s="153" t="str">
        <f t="shared" si="119"/>
        <v>отл</v>
      </c>
      <c r="CL42" s="205"/>
      <c r="CM42" s="205"/>
      <c r="CN42" s="149" t="s">
        <v>103</v>
      </c>
      <c r="CO42" s="147"/>
      <c r="CP42" s="153" t="str">
        <f>IF(CP10&gt;=CP11,"отл",FALSE)</f>
        <v>отл</v>
      </c>
      <c r="CQ42" s="153" t="str">
        <f aca="true" t="shared" si="120" ref="CQ42:CX42">IF(CQ10&gt;=CQ11,"отл",FALSE)</f>
        <v>отл</v>
      </c>
      <c r="CR42" s="153" t="str">
        <f t="shared" si="120"/>
        <v>отл</v>
      </c>
      <c r="CS42" s="153" t="str">
        <f t="shared" si="120"/>
        <v>отл</v>
      </c>
      <c r="CT42" s="153" t="str">
        <f t="shared" si="120"/>
        <v>отл</v>
      </c>
      <c r="CU42" s="153" t="str">
        <f t="shared" si="120"/>
        <v>отл</v>
      </c>
      <c r="CV42" s="153" t="str">
        <f t="shared" si="120"/>
        <v>отл</v>
      </c>
      <c r="CW42" s="153" t="str">
        <f t="shared" si="120"/>
        <v>отл</v>
      </c>
      <c r="CX42" s="153" t="str">
        <f t="shared" si="120"/>
        <v>отл</v>
      </c>
      <c r="CY42" s="205"/>
      <c r="CZ42" s="205"/>
      <c r="DA42" s="149" t="s">
        <v>103</v>
      </c>
      <c r="DB42" s="147"/>
      <c r="DC42" s="153" t="str">
        <f>IF(DC10&gt;=DC11,"отл",FALSE)</f>
        <v>отл</v>
      </c>
      <c r="DD42" s="153" t="str">
        <f aca="true" t="shared" si="121" ref="DD42:DK42">IF(DD10&gt;=DD11,"отл",FALSE)</f>
        <v>отл</v>
      </c>
      <c r="DE42" s="153" t="str">
        <f t="shared" si="121"/>
        <v>отл</v>
      </c>
      <c r="DF42" s="153" t="str">
        <f t="shared" si="121"/>
        <v>отл</v>
      </c>
      <c r="DG42" s="153" t="str">
        <f t="shared" si="121"/>
        <v>отл</v>
      </c>
      <c r="DH42" s="153" t="str">
        <f t="shared" si="121"/>
        <v>отл</v>
      </c>
      <c r="DI42" s="153" t="str">
        <f t="shared" si="121"/>
        <v>отл</v>
      </c>
      <c r="DJ42" s="153" t="str">
        <f t="shared" si="121"/>
        <v>отл</v>
      </c>
      <c r="DK42" s="153" t="str">
        <f t="shared" si="121"/>
        <v>отл</v>
      </c>
      <c r="DL42" s="205"/>
      <c r="DM42" s="205"/>
      <c r="DN42" s="149" t="s">
        <v>103</v>
      </c>
      <c r="DO42" s="147"/>
      <c r="DP42" s="153" t="str">
        <f>IF(DP10&gt;=DP11,"отл",FALSE)</f>
        <v>отл</v>
      </c>
      <c r="DQ42" s="153" t="str">
        <f aca="true" t="shared" si="122" ref="DQ42:DX42">IF(DQ10&gt;=DQ11,"отл",FALSE)</f>
        <v>отл</v>
      </c>
      <c r="DR42" s="153" t="str">
        <f t="shared" si="122"/>
        <v>отл</v>
      </c>
      <c r="DS42" s="153" t="str">
        <f t="shared" si="122"/>
        <v>отл</v>
      </c>
      <c r="DT42" s="153" t="str">
        <f t="shared" si="122"/>
        <v>отл</v>
      </c>
      <c r="DU42" s="153" t="str">
        <f t="shared" si="122"/>
        <v>отл</v>
      </c>
      <c r="DV42" s="153" t="str">
        <f t="shared" si="122"/>
        <v>отл</v>
      </c>
      <c r="DW42" s="153" t="str">
        <f t="shared" si="122"/>
        <v>отл</v>
      </c>
      <c r="DX42" s="153" t="str">
        <f t="shared" si="122"/>
        <v>отл</v>
      </c>
      <c r="DY42" s="205"/>
      <c r="DZ42" s="205"/>
      <c r="EA42" s="149" t="s">
        <v>103</v>
      </c>
      <c r="EB42" s="147"/>
      <c r="EC42" s="153" t="str">
        <f>IF(EC10&gt;=EC11,"отл",FALSE)</f>
        <v>отл</v>
      </c>
      <c r="ED42" s="153" t="str">
        <f aca="true" t="shared" si="123" ref="ED42:EK42">IF(ED10&gt;=ED11,"отл",FALSE)</f>
        <v>отл</v>
      </c>
      <c r="EE42" s="153" t="str">
        <f t="shared" si="123"/>
        <v>отл</v>
      </c>
      <c r="EF42" s="153" t="str">
        <f t="shared" si="123"/>
        <v>отл</v>
      </c>
      <c r="EG42" s="153" t="str">
        <f t="shared" si="123"/>
        <v>отл</v>
      </c>
      <c r="EH42" s="153" t="str">
        <f t="shared" si="123"/>
        <v>отл</v>
      </c>
      <c r="EI42" s="153" t="str">
        <f t="shared" si="123"/>
        <v>отл</v>
      </c>
      <c r="EJ42" s="153" t="str">
        <f t="shared" si="123"/>
        <v>отл</v>
      </c>
      <c r="EK42" s="153" t="str">
        <f t="shared" si="123"/>
        <v>отл</v>
      </c>
      <c r="EL42" s="205"/>
      <c r="EM42" s="205"/>
      <c r="EN42" s="149" t="s">
        <v>103</v>
      </c>
      <c r="EO42" s="147"/>
      <c r="EP42" s="153" t="str">
        <f>IF(EP10&gt;=EP11,"отл",FALSE)</f>
        <v>отл</v>
      </c>
      <c r="EQ42" s="153" t="str">
        <f aca="true" t="shared" si="124" ref="EQ42:EX42">IF(EQ10&gt;=EQ11,"отл",FALSE)</f>
        <v>отл</v>
      </c>
      <c r="ER42" s="153" t="str">
        <f t="shared" si="124"/>
        <v>отл</v>
      </c>
      <c r="ES42" s="153" t="str">
        <f t="shared" si="124"/>
        <v>отл</v>
      </c>
      <c r="ET42" s="153" t="str">
        <f t="shared" si="124"/>
        <v>отл</v>
      </c>
      <c r="EU42" s="153" t="str">
        <f t="shared" si="124"/>
        <v>отл</v>
      </c>
      <c r="EV42" s="153" t="str">
        <f t="shared" si="124"/>
        <v>отл</v>
      </c>
      <c r="EW42" s="153" t="str">
        <f t="shared" si="124"/>
        <v>отл</v>
      </c>
      <c r="EX42" s="153" t="str">
        <f t="shared" si="124"/>
        <v>отл</v>
      </c>
      <c r="EY42" s="205"/>
      <c r="EZ42" s="205"/>
      <c r="FA42" s="149" t="s">
        <v>103</v>
      </c>
      <c r="FB42" s="147"/>
      <c r="FC42" s="153" t="str">
        <f>IF(FC10&gt;=FC11,"отл",FALSE)</f>
        <v>отл</v>
      </c>
      <c r="FD42" s="153" t="str">
        <f aca="true" t="shared" si="125" ref="FD42:FK42">IF(FD10&gt;=FD11,"отл",FALSE)</f>
        <v>отл</v>
      </c>
      <c r="FE42" s="153" t="str">
        <f t="shared" si="125"/>
        <v>отл</v>
      </c>
      <c r="FF42" s="153" t="str">
        <f t="shared" si="125"/>
        <v>отл</v>
      </c>
      <c r="FG42" s="153" t="str">
        <f t="shared" si="125"/>
        <v>отл</v>
      </c>
      <c r="FH42" s="153" t="str">
        <f t="shared" si="125"/>
        <v>отл</v>
      </c>
      <c r="FI42" s="153" t="str">
        <f t="shared" si="125"/>
        <v>отл</v>
      </c>
      <c r="FJ42" s="153" t="str">
        <f t="shared" si="125"/>
        <v>отл</v>
      </c>
      <c r="FK42" s="153" t="str">
        <f t="shared" si="125"/>
        <v>отл</v>
      </c>
      <c r="FL42" s="205"/>
      <c r="FM42" s="205"/>
      <c r="FN42" s="149" t="s">
        <v>103</v>
      </c>
      <c r="FO42" s="147"/>
      <c r="FP42" s="153" t="str">
        <f>IF(FP10&gt;=FP11,"отл",FALSE)</f>
        <v>отл</v>
      </c>
      <c r="FQ42" s="153" t="str">
        <f aca="true" t="shared" si="126" ref="FQ42:FX42">IF(FQ10&gt;=FQ11,"отл",FALSE)</f>
        <v>отл</v>
      </c>
      <c r="FR42" s="153" t="str">
        <f t="shared" si="126"/>
        <v>отл</v>
      </c>
      <c r="FS42" s="153" t="str">
        <f t="shared" si="126"/>
        <v>отл</v>
      </c>
      <c r="FT42" s="153" t="str">
        <f t="shared" si="126"/>
        <v>отл</v>
      </c>
      <c r="FU42" s="153" t="str">
        <f t="shared" si="126"/>
        <v>отл</v>
      </c>
      <c r="FV42" s="153" t="str">
        <f t="shared" si="126"/>
        <v>отл</v>
      </c>
      <c r="FW42" s="153" t="str">
        <f t="shared" si="126"/>
        <v>отл</v>
      </c>
      <c r="FX42" s="153" t="str">
        <f t="shared" si="126"/>
        <v>отл</v>
      </c>
      <c r="FY42" s="205"/>
      <c r="FZ42" s="205"/>
      <c r="GA42" s="149" t="s">
        <v>103</v>
      </c>
      <c r="GB42" s="147"/>
      <c r="GC42" s="153" t="str">
        <f>IF(GC10&gt;=GC11,"отл",FALSE)</f>
        <v>отл</v>
      </c>
      <c r="GD42" s="153" t="str">
        <f aca="true" t="shared" si="127" ref="GD42:GK42">IF(GD10&gt;=GD11,"отл",FALSE)</f>
        <v>отл</v>
      </c>
      <c r="GE42" s="153" t="str">
        <f t="shared" si="127"/>
        <v>отл</v>
      </c>
      <c r="GF42" s="153" t="str">
        <f t="shared" si="127"/>
        <v>отл</v>
      </c>
      <c r="GG42" s="153" t="str">
        <f t="shared" si="127"/>
        <v>отл</v>
      </c>
      <c r="GH42" s="153" t="str">
        <f t="shared" si="127"/>
        <v>отл</v>
      </c>
      <c r="GI42" s="153" t="str">
        <f t="shared" si="127"/>
        <v>отл</v>
      </c>
      <c r="GJ42" s="153" t="str">
        <f t="shared" si="127"/>
        <v>отл</v>
      </c>
      <c r="GK42" s="153" t="str">
        <f t="shared" si="127"/>
        <v>отл</v>
      </c>
      <c r="GL42" s="205"/>
      <c r="GM42" s="205"/>
      <c r="GN42" s="149" t="s">
        <v>103</v>
      </c>
      <c r="GO42" s="147"/>
      <c r="GP42" s="153" t="str">
        <f>IF(GP10&gt;=GP11,"отл",FALSE)</f>
        <v>отл</v>
      </c>
      <c r="GQ42" s="153" t="str">
        <f aca="true" t="shared" si="128" ref="GQ42:GX42">IF(GQ10&gt;=GQ11,"отл",FALSE)</f>
        <v>отл</v>
      </c>
      <c r="GR42" s="153" t="str">
        <f t="shared" si="128"/>
        <v>отл</v>
      </c>
      <c r="GS42" s="153" t="str">
        <f t="shared" si="128"/>
        <v>отл</v>
      </c>
      <c r="GT42" s="153" t="str">
        <f t="shared" si="128"/>
        <v>отл</v>
      </c>
      <c r="GU42" s="153" t="str">
        <f t="shared" si="128"/>
        <v>отл</v>
      </c>
      <c r="GV42" s="153" t="str">
        <f t="shared" si="128"/>
        <v>отл</v>
      </c>
      <c r="GW42" s="153" t="str">
        <f t="shared" si="128"/>
        <v>отл</v>
      </c>
      <c r="GX42" s="153" t="str">
        <f t="shared" si="128"/>
        <v>отл</v>
      </c>
      <c r="GY42" s="205"/>
      <c r="GZ42" s="205"/>
      <c r="HA42" s="149" t="s">
        <v>103</v>
      </c>
      <c r="HB42" s="147"/>
      <c r="HC42" s="153" t="str">
        <f>IF(HC10&gt;=HC11,"отл",FALSE)</f>
        <v>отл</v>
      </c>
      <c r="HD42" s="153" t="str">
        <f aca="true" t="shared" si="129" ref="HD42:HK42">IF(HD10&gt;=HD11,"отл",FALSE)</f>
        <v>отл</v>
      </c>
      <c r="HE42" s="153" t="str">
        <f t="shared" si="129"/>
        <v>отл</v>
      </c>
      <c r="HF42" s="153" t="str">
        <f t="shared" si="129"/>
        <v>отл</v>
      </c>
      <c r="HG42" s="153" t="str">
        <f t="shared" si="129"/>
        <v>отл</v>
      </c>
      <c r="HH42" s="153" t="str">
        <f t="shared" si="129"/>
        <v>отл</v>
      </c>
      <c r="HI42" s="153" t="str">
        <f t="shared" si="129"/>
        <v>отл</v>
      </c>
      <c r="HJ42" s="153" t="str">
        <f t="shared" si="129"/>
        <v>отл</v>
      </c>
      <c r="HK42" s="153" t="str">
        <f t="shared" si="129"/>
        <v>отл</v>
      </c>
      <c r="HL42" s="205"/>
      <c r="HM42" s="205"/>
      <c r="HN42" s="149" t="s">
        <v>103</v>
      </c>
      <c r="HO42" s="147"/>
      <c r="HP42" s="153" t="str">
        <f>IF(HP10&gt;=HP11,"отл",FALSE)</f>
        <v>отл</v>
      </c>
      <c r="HQ42" s="153" t="str">
        <f aca="true" t="shared" si="130" ref="HQ42:HX42">IF(HQ10&gt;=HQ11,"отл",FALSE)</f>
        <v>отл</v>
      </c>
      <c r="HR42" s="153" t="str">
        <f t="shared" si="130"/>
        <v>отл</v>
      </c>
      <c r="HS42" s="153" t="str">
        <f t="shared" si="130"/>
        <v>отл</v>
      </c>
      <c r="HT42" s="153" t="str">
        <f t="shared" si="130"/>
        <v>отл</v>
      </c>
      <c r="HU42" s="153" t="str">
        <f t="shared" si="130"/>
        <v>отл</v>
      </c>
      <c r="HV42" s="153" t="str">
        <f t="shared" si="130"/>
        <v>отл</v>
      </c>
      <c r="HW42" s="153" t="str">
        <f t="shared" si="130"/>
        <v>отл</v>
      </c>
      <c r="HX42" s="153" t="str">
        <f t="shared" si="130"/>
        <v>отл</v>
      </c>
      <c r="HY42" s="205"/>
      <c r="HZ42" s="205"/>
      <c r="IA42" s="149" t="s">
        <v>103</v>
      </c>
      <c r="IB42" s="147"/>
      <c r="IC42" s="153" t="str">
        <f>IF(IC10&gt;=IC11,"отл",FALSE)</f>
        <v>отл</v>
      </c>
      <c r="ID42" s="153" t="str">
        <f aca="true" t="shared" si="131" ref="ID42:IK42">IF(ID10&gt;=ID11,"отл",FALSE)</f>
        <v>отл</v>
      </c>
      <c r="IE42" s="153" t="str">
        <f t="shared" si="131"/>
        <v>отл</v>
      </c>
      <c r="IF42" s="153" t="str">
        <f t="shared" si="131"/>
        <v>отл</v>
      </c>
      <c r="IG42" s="153" t="str">
        <f t="shared" si="131"/>
        <v>отл</v>
      </c>
      <c r="IH42" s="153" t="str">
        <f t="shared" si="131"/>
        <v>отл</v>
      </c>
      <c r="II42" s="153" t="str">
        <f t="shared" si="131"/>
        <v>отл</v>
      </c>
      <c r="IJ42" s="153" t="str">
        <f t="shared" si="131"/>
        <v>отл</v>
      </c>
      <c r="IK42" s="153" t="str">
        <f t="shared" si="131"/>
        <v>отл</v>
      </c>
      <c r="IL42" s="205"/>
      <c r="IM42" s="205"/>
    </row>
    <row r="43" spans="1:247" ht="15">
      <c r="A43" s="149" t="s">
        <v>104</v>
      </c>
      <c r="B43" s="147"/>
      <c r="C43" s="153" t="str">
        <f>IF(D19&gt;=E7+G7,"отл",FALSE)</f>
        <v>отл</v>
      </c>
      <c r="D43" s="153"/>
      <c r="E43" s="153"/>
      <c r="F43" s="153"/>
      <c r="G43" s="153"/>
      <c r="H43" s="153"/>
      <c r="I43" s="153"/>
      <c r="J43" s="153"/>
      <c r="K43" s="153"/>
      <c r="L43" s="205"/>
      <c r="M43" s="205"/>
      <c r="N43" s="149" t="s">
        <v>104</v>
      </c>
      <c r="O43" s="147"/>
      <c r="P43" s="153" t="str">
        <f>IF(Q19&gt;=R7+T7,"отл",FALSE)</f>
        <v>отл</v>
      </c>
      <c r="Q43" s="153"/>
      <c r="R43" s="153"/>
      <c r="S43" s="153"/>
      <c r="T43" s="153"/>
      <c r="U43" s="153"/>
      <c r="V43" s="153"/>
      <c r="W43" s="153"/>
      <c r="X43" s="153"/>
      <c r="Y43" s="205"/>
      <c r="Z43" s="205"/>
      <c r="AA43" s="149" t="s">
        <v>104</v>
      </c>
      <c r="AB43" s="147"/>
      <c r="AC43" s="153" t="str">
        <f>IF(AD19&gt;=AE7+AG7,"отл",FALSE)</f>
        <v>отл</v>
      </c>
      <c r="AD43" s="153"/>
      <c r="AE43" s="153"/>
      <c r="AF43" s="153"/>
      <c r="AG43" s="153"/>
      <c r="AH43" s="153"/>
      <c r="AI43" s="153"/>
      <c r="AJ43" s="153"/>
      <c r="AK43" s="153"/>
      <c r="AL43" s="205"/>
      <c r="AM43" s="205"/>
      <c r="AN43" s="149" t="s">
        <v>104</v>
      </c>
      <c r="AO43" s="147"/>
      <c r="AP43" s="153" t="str">
        <f>IF(AQ19&gt;=AR7+AT7,"отл",FALSE)</f>
        <v>отл</v>
      </c>
      <c r="AQ43" s="153"/>
      <c r="AR43" s="153"/>
      <c r="AS43" s="153"/>
      <c r="AT43" s="153"/>
      <c r="AU43" s="153"/>
      <c r="AV43" s="153"/>
      <c r="AW43" s="153"/>
      <c r="AX43" s="153"/>
      <c r="AY43" s="205"/>
      <c r="AZ43" s="205"/>
      <c r="BA43" s="149" t="s">
        <v>104</v>
      </c>
      <c r="BB43" s="147"/>
      <c r="BC43" s="153" t="str">
        <f>IF(BD19&gt;=BE7+BG7,"отл",FALSE)</f>
        <v>отл</v>
      </c>
      <c r="BD43" s="153"/>
      <c r="BE43" s="153"/>
      <c r="BF43" s="153"/>
      <c r="BG43" s="153"/>
      <c r="BH43" s="153"/>
      <c r="BI43" s="153"/>
      <c r="BJ43" s="153"/>
      <c r="BK43" s="153"/>
      <c r="BL43" s="205"/>
      <c r="BM43" s="205"/>
      <c r="BN43" s="149" t="s">
        <v>104</v>
      </c>
      <c r="BO43" s="147"/>
      <c r="BP43" s="153" t="str">
        <f>IF(BQ19&gt;=BR7+BT7,"отл",FALSE)</f>
        <v>отл</v>
      </c>
      <c r="BQ43" s="153"/>
      <c r="BR43" s="153"/>
      <c r="BS43" s="153"/>
      <c r="BT43" s="153"/>
      <c r="BU43" s="153"/>
      <c r="BV43" s="153"/>
      <c r="BW43" s="153"/>
      <c r="BX43" s="153"/>
      <c r="BY43" s="205"/>
      <c r="BZ43" s="205"/>
      <c r="CA43" s="149" t="s">
        <v>104</v>
      </c>
      <c r="CB43" s="147"/>
      <c r="CC43" s="153" t="str">
        <f>IF(CD19&gt;=CE7+CG7,"отл",FALSE)</f>
        <v>отл</v>
      </c>
      <c r="CD43" s="153"/>
      <c r="CE43" s="153"/>
      <c r="CF43" s="153"/>
      <c r="CG43" s="153"/>
      <c r="CH43" s="153"/>
      <c r="CI43" s="153"/>
      <c r="CJ43" s="153"/>
      <c r="CK43" s="153"/>
      <c r="CL43" s="205"/>
      <c r="CM43" s="205"/>
      <c r="CN43" s="149" t="s">
        <v>104</v>
      </c>
      <c r="CO43" s="147"/>
      <c r="CP43" s="153" t="str">
        <f>IF(CQ19&gt;=CR7+CT7,"отл",FALSE)</f>
        <v>отл</v>
      </c>
      <c r="CQ43" s="153"/>
      <c r="CR43" s="153"/>
      <c r="CS43" s="153"/>
      <c r="CT43" s="153"/>
      <c r="CU43" s="153"/>
      <c r="CV43" s="153"/>
      <c r="CW43" s="153"/>
      <c r="CX43" s="153"/>
      <c r="CY43" s="205"/>
      <c r="CZ43" s="205"/>
      <c r="DA43" s="149" t="s">
        <v>104</v>
      </c>
      <c r="DB43" s="147"/>
      <c r="DC43" s="153" t="str">
        <f>IF(DD19&gt;=DE7+DG7,"отл",FALSE)</f>
        <v>отл</v>
      </c>
      <c r="DD43" s="153"/>
      <c r="DE43" s="153"/>
      <c r="DF43" s="153"/>
      <c r="DG43" s="153"/>
      <c r="DH43" s="153"/>
      <c r="DI43" s="153"/>
      <c r="DJ43" s="153"/>
      <c r="DK43" s="153"/>
      <c r="DL43" s="205"/>
      <c r="DM43" s="205"/>
      <c r="DN43" s="149" t="s">
        <v>104</v>
      </c>
      <c r="DO43" s="147"/>
      <c r="DP43" s="153" t="str">
        <f>IF(DQ19&gt;=DR7+DT7,"отл",FALSE)</f>
        <v>отл</v>
      </c>
      <c r="DQ43" s="153"/>
      <c r="DR43" s="153"/>
      <c r="DS43" s="153"/>
      <c r="DT43" s="153"/>
      <c r="DU43" s="153"/>
      <c r="DV43" s="153"/>
      <c r="DW43" s="153"/>
      <c r="DX43" s="153"/>
      <c r="DY43" s="205"/>
      <c r="DZ43" s="205"/>
      <c r="EA43" s="149" t="s">
        <v>104</v>
      </c>
      <c r="EB43" s="147"/>
      <c r="EC43" s="153" t="str">
        <f>IF(ED19&gt;=EE7+EG7,"отл",FALSE)</f>
        <v>отл</v>
      </c>
      <c r="ED43" s="153"/>
      <c r="EE43" s="153"/>
      <c r="EF43" s="153"/>
      <c r="EG43" s="153"/>
      <c r="EH43" s="153"/>
      <c r="EI43" s="153"/>
      <c r="EJ43" s="153"/>
      <c r="EK43" s="153"/>
      <c r="EL43" s="205"/>
      <c r="EM43" s="205"/>
      <c r="EN43" s="149" t="s">
        <v>104</v>
      </c>
      <c r="EO43" s="147"/>
      <c r="EP43" s="153" t="str">
        <f>IF(EQ19&gt;=ER7+ET7,"отл",FALSE)</f>
        <v>отл</v>
      </c>
      <c r="EQ43" s="153"/>
      <c r="ER43" s="153"/>
      <c r="ES43" s="153"/>
      <c r="ET43" s="153"/>
      <c r="EU43" s="153"/>
      <c r="EV43" s="153"/>
      <c r="EW43" s="153"/>
      <c r="EX43" s="153"/>
      <c r="EY43" s="205"/>
      <c r="EZ43" s="205"/>
      <c r="FA43" s="149" t="s">
        <v>104</v>
      </c>
      <c r="FB43" s="147"/>
      <c r="FC43" s="153" t="str">
        <f>IF(FD19&gt;=FE7+FG7,"отл",FALSE)</f>
        <v>отл</v>
      </c>
      <c r="FD43" s="153"/>
      <c r="FE43" s="153"/>
      <c r="FF43" s="153"/>
      <c r="FG43" s="153"/>
      <c r="FH43" s="153"/>
      <c r="FI43" s="153"/>
      <c r="FJ43" s="153"/>
      <c r="FK43" s="153"/>
      <c r="FL43" s="205"/>
      <c r="FM43" s="205"/>
      <c r="FN43" s="149" t="s">
        <v>104</v>
      </c>
      <c r="FO43" s="147"/>
      <c r="FP43" s="153" t="str">
        <f>IF(FQ19&gt;=FR7+FT7,"отл",FALSE)</f>
        <v>отл</v>
      </c>
      <c r="FQ43" s="153"/>
      <c r="FR43" s="153"/>
      <c r="FS43" s="153"/>
      <c r="FT43" s="153"/>
      <c r="FU43" s="153"/>
      <c r="FV43" s="153"/>
      <c r="FW43" s="153"/>
      <c r="FX43" s="153"/>
      <c r="FY43" s="205"/>
      <c r="FZ43" s="205"/>
      <c r="GA43" s="149" t="s">
        <v>104</v>
      </c>
      <c r="GB43" s="147"/>
      <c r="GC43" s="153" t="str">
        <f>IF(GD19&gt;=GE7+GG7,"отл",FALSE)</f>
        <v>отл</v>
      </c>
      <c r="GD43" s="153"/>
      <c r="GE43" s="153"/>
      <c r="GF43" s="153"/>
      <c r="GG43" s="153"/>
      <c r="GH43" s="153"/>
      <c r="GI43" s="153"/>
      <c r="GJ43" s="153"/>
      <c r="GK43" s="153"/>
      <c r="GL43" s="205"/>
      <c r="GM43" s="205"/>
      <c r="GN43" s="149" t="s">
        <v>104</v>
      </c>
      <c r="GO43" s="147"/>
      <c r="GP43" s="153" t="str">
        <f>IF(GQ19&gt;=GR7+GT7,"отл",FALSE)</f>
        <v>отл</v>
      </c>
      <c r="GQ43" s="153"/>
      <c r="GR43" s="153"/>
      <c r="GS43" s="153"/>
      <c r="GT43" s="153"/>
      <c r="GU43" s="153"/>
      <c r="GV43" s="153"/>
      <c r="GW43" s="153"/>
      <c r="GX43" s="153"/>
      <c r="GY43" s="205"/>
      <c r="GZ43" s="205"/>
      <c r="HA43" s="149" t="s">
        <v>104</v>
      </c>
      <c r="HB43" s="147"/>
      <c r="HC43" s="153" t="str">
        <f>IF(HD19&gt;=HE7+HG7,"отл",FALSE)</f>
        <v>отл</v>
      </c>
      <c r="HD43" s="153"/>
      <c r="HE43" s="153"/>
      <c r="HF43" s="153"/>
      <c r="HG43" s="153"/>
      <c r="HH43" s="153"/>
      <c r="HI43" s="153"/>
      <c r="HJ43" s="153"/>
      <c r="HK43" s="153"/>
      <c r="HL43" s="205"/>
      <c r="HM43" s="205"/>
      <c r="HN43" s="149" t="s">
        <v>104</v>
      </c>
      <c r="HO43" s="147"/>
      <c r="HP43" s="153" t="str">
        <f>IF(HQ19&gt;=HR7+HT7,"отл",FALSE)</f>
        <v>отл</v>
      </c>
      <c r="HQ43" s="153"/>
      <c r="HR43" s="153"/>
      <c r="HS43" s="153"/>
      <c r="HT43" s="153"/>
      <c r="HU43" s="153"/>
      <c r="HV43" s="153"/>
      <c r="HW43" s="153"/>
      <c r="HX43" s="153"/>
      <c r="HY43" s="205"/>
      <c r="HZ43" s="205"/>
      <c r="IA43" s="149" t="s">
        <v>104</v>
      </c>
      <c r="IB43" s="147"/>
      <c r="IC43" s="153" t="str">
        <f>IF(ID19&gt;=IE7+IG7,"отл",FALSE)</f>
        <v>отл</v>
      </c>
      <c r="ID43" s="153"/>
      <c r="IE43" s="153"/>
      <c r="IF43" s="153"/>
      <c r="IG43" s="153"/>
      <c r="IH43" s="153"/>
      <c r="II43" s="153"/>
      <c r="IJ43" s="153"/>
      <c r="IK43" s="153"/>
      <c r="IL43" s="205"/>
      <c r="IM43" s="205"/>
    </row>
    <row r="44" spans="1:247" ht="15">
      <c r="A44" s="149" t="s">
        <v>105</v>
      </c>
      <c r="B44" s="147"/>
      <c r="C44" s="153" t="str">
        <f>IF(D20&gt;=D21,"отл",FALSE)</f>
        <v>отл</v>
      </c>
      <c r="D44" s="153"/>
      <c r="E44" s="153"/>
      <c r="F44" s="153"/>
      <c r="G44" s="153"/>
      <c r="H44" s="153"/>
      <c r="I44" s="153"/>
      <c r="J44" s="153"/>
      <c r="K44" s="149" t="s">
        <v>106</v>
      </c>
      <c r="L44" s="153" t="str">
        <f>IF(L8&gt;=L10,"отл",FALSE)</f>
        <v>отл</v>
      </c>
      <c r="M44" s="205"/>
      <c r="N44" s="149" t="s">
        <v>105</v>
      </c>
      <c r="O44" s="147"/>
      <c r="P44" s="153" t="str">
        <f>IF(Q20&gt;=Q21,"отл",FALSE)</f>
        <v>отл</v>
      </c>
      <c r="Q44" s="153"/>
      <c r="R44" s="153"/>
      <c r="S44" s="153"/>
      <c r="T44" s="153"/>
      <c r="U44" s="153"/>
      <c r="V44" s="153"/>
      <c r="W44" s="153"/>
      <c r="X44" s="149" t="s">
        <v>106</v>
      </c>
      <c r="Y44" s="153" t="str">
        <f>IF(Y8&gt;=Y10,"отл",FALSE)</f>
        <v>отл</v>
      </c>
      <c r="Z44" s="205"/>
      <c r="AA44" s="149" t="s">
        <v>105</v>
      </c>
      <c r="AB44" s="147"/>
      <c r="AC44" s="153" t="str">
        <f>IF(AD20&gt;=AD21,"отл",FALSE)</f>
        <v>отл</v>
      </c>
      <c r="AD44" s="153"/>
      <c r="AE44" s="153"/>
      <c r="AF44" s="153"/>
      <c r="AG44" s="153"/>
      <c r="AH44" s="153"/>
      <c r="AI44" s="153"/>
      <c r="AJ44" s="153"/>
      <c r="AK44" s="149" t="s">
        <v>106</v>
      </c>
      <c r="AL44" s="153" t="str">
        <f>IF(AL8&gt;=AL10,"отл",FALSE)</f>
        <v>отл</v>
      </c>
      <c r="AM44" s="205"/>
      <c r="AN44" s="149" t="s">
        <v>105</v>
      </c>
      <c r="AO44" s="147"/>
      <c r="AP44" s="153" t="str">
        <f>IF(AQ20&gt;=AQ21,"отл",FALSE)</f>
        <v>отл</v>
      </c>
      <c r="AQ44" s="153"/>
      <c r="AR44" s="153"/>
      <c r="AS44" s="153"/>
      <c r="AT44" s="153"/>
      <c r="AU44" s="153"/>
      <c r="AV44" s="153"/>
      <c r="AW44" s="153"/>
      <c r="AX44" s="149" t="s">
        <v>106</v>
      </c>
      <c r="AY44" s="153" t="str">
        <f>IF(AY8&gt;=AY10,"отл",FALSE)</f>
        <v>отл</v>
      </c>
      <c r="AZ44" s="205"/>
      <c r="BA44" s="149" t="s">
        <v>105</v>
      </c>
      <c r="BB44" s="147"/>
      <c r="BC44" s="153" t="str">
        <f>IF(BD20&gt;=BD21,"отл",FALSE)</f>
        <v>отл</v>
      </c>
      <c r="BD44" s="153"/>
      <c r="BE44" s="153"/>
      <c r="BF44" s="153"/>
      <c r="BG44" s="153"/>
      <c r="BH44" s="153"/>
      <c r="BI44" s="153"/>
      <c r="BJ44" s="153"/>
      <c r="BK44" s="149" t="s">
        <v>106</v>
      </c>
      <c r="BL44" s="153" t="str">
        <f>IF(BL8&gt;=BL10,"отл",FALSE)</f>
        <v>отл</v>
      </c>
      <c r="BM44" s="205"/>
      <c r="BN44" s="149" t="s">
        <v>105</v>
      </c>
      <c r="BO44" s="147"/>
      <c r="BP44" s="153" t="str">
        <f>IF(BQ20&gt;=BQ21,"отл",FALSE)</f>
        <v>отл</v>
      </c>
      <c r="BQ44" s="153"/>
      <c r="BR44" s="153"/>
      <c r="BS44" s="153"/>
      <c r="BT44" s="153"/>
      <c r="BU44" s="153"/>
      <c r="BV44" s="153"/>
      <c r="BW44" s="153"/>
      <c r="BX44" s="149" t="s">
        <v>106</v>
      </c>
      <c r="BY44" s="153" t="str">
        <f>IF(BY8&gt;=BY10,"отл",FALSE)</f>
        <v>отл</v>
      </c>
      <c r="BZ44" s="205"/>
      <c r="CA44" s="149" t="s">
        <v>105</v>
      </c>
      <c r="CB44" s="147"/>
      <c r="CC44" s="153" t="str">
        <f>IF(CD20&gt;=CD21,"отл",FALSE)</f>
        <v>отл</v>
      </c>
      <c r="CD44" s="153"/>
      <c r="CE44" s="153"/>
      <c r="CF44" s="153"/>
      <c r="CG44" s="153"/>
      <c r="CH44" s="153"/>
      <c r="CI44" s="153"/>
      <c r="CJ44" s="153"/>
      <c r="CK44" s="149" t="s">
        <v>106</v>
      </c>
      <c r="CL44" s="153" t="str">
        <f>IF(CL8&gt;=CL10,"отл",FALSE)</f>
        <v>отл</v>
      </c>
      <c r="CM44" s="205"/>
      <c r="CN44" s="149" t="s">
        <v>105</v>
      </c>
      <c r="CO44" s="147"/>
      <c r="CP44" s="153" t="str">
        <f>IF(CQ20&gt;=CQ21,"отл",FALSE)</f>
        <v>отл</v>
      </c>
      <c r="CQ44" s="153"/>
      <c r="CR44" s="153"/>
      <c r="CS44" s="153"/>
      <c r="CT44" s="153"/>
      <c r="CU44" s="153"/>
      <c r="CV44" s="153"/>
      <c r="CW44" s="153"/>
      <c r="CX44" s="149" t="s">
        <v>106</v>
      </c>
      <c r="CY44" s="153" t="str">
        <f>IF(CY8&gt;=CY10,"отл",FALSE)</f>
        <v>отл</v>
      </c>
      <c r="CZ44" s="205"/>
      <c r="DA44" s="149" t="s">
        <v>105</v>
      </c>
      <c r="DB44" s="147"/>
      <c r="DC44" s="153" t="str">
        <f>IF(DD20&gt;=DD21,"отл",FALSE)</f>
        <v>отл</v>
      </c>
      <c r="DD44" s="153"/>
      <c r="DE44" s="153"/>
      <c r="DF44" s="153"/>
      <c r="DG44" s="153"/>
      <c r="DH44" s="153"/>
      <c r="DI44" s="153"/>
      <c r="DJ44" s="153"/>
      <c r="DK44" s="149" t="s">
        <v>106</v>
      </c>
      <c r="DL44" s="153" t="str">
        <f>IF(DL8&gt;=DL10,"отл",FALSE)</f>
        <v>отл</v>
      </c>
      <c r="DM44" s="205"/>
      <c r="DN44" s="149" t="s">
        <v>105</v>
      </c>
      <c r="DO44" s="147"/>
      <c r="DP44" s="153" t="str">
        <f>IF(DQ20&gt;=DQ21,"отл",FALSE)</f>
        <v>отл</v>
      </c>
      <c r="DQ44" s="153"/>
      <c r="DR44" s="153"/>
      <c r="DS44" s="153"/>
      <c r="DT44" s="153"/>
      <c r="DU44" s="153"/>
      <c r="DV44" s="153"/>
      <c r="DW44" s="153"/>
      <c r="DX44" s="149" t="s">
        <v>106</v>
      </c>
      <c r="DY44" s="153" t="str">
        <f>IF(DY8&gt;=DY10,"отл",FALSE)</f>
        <v>отл</v>
      </c>
      <c r="DZ44" s="205"/>
      <c r="EA44" s="149" t="s">
        <v>105</v>
      </c>
      <c r="EB44" s="147"/>
      <c r="EC44" s="153" t="str">
        <f>IF(ED20&gt;=ED21,"отл",FALSE)</f>
        <v>отл</v>
      </c>
      <c r="ED44" s="153"/>
      <c r="EE44" s="153"/>
      <c r="EF44" s="153"/>
      <c r="EG44" s="153"/>
      <c r="EH44" s="153"/>
      <c r="EI44" s="153"/>
      <c r="EJ44" s="153"/>
      <c r="EK44" s="149" t="s">
        <v>106</v>
      </c>
      <c r="EL44" s="153" t="str">
        <f>IF(EL8&gt;=EL10,"отл",FALSE)</f>
        <v>отл</v>
      </c>
      <c r="EM44" s="205"/>
      <c r="EN44" s="149" t="s">
        <v>105</v>
      </c>
      <c r="EO44" s="147"/>
      <c r="EP44" s="153" t="str">
        <f>IF(EQ20&gt;=EQ21,"отл",FALSE)</f>
        <v>отл</v>
      </c>
      <c r="EQ44" s="153"/>
      <c r="ER44" s="153"/>
      <c r="ES44" s="153"/>
      <c r="ET44" s="153"/>
      <c r="EU44" s="153"/>
      <c r="EV44" s="153"/>
      <c r="EW44" s="153"/>
      <c r="EX44" s="149" t="s">
        <v>106</v>
      </c>
      <c r="EY44" s="153" t="str">
        <f>IF(EY8&gt;=EY10,"отл",FALSE)</f>
        <v>отл</v>
      </c>
      <c r="EZ44" s="205"/>
      <c r="FA44" s="149" t="s">
        <v>105</v>
      </c>
      <c r="FB44" s="147"/>
      <c r="FC44" s="153" t="str">
        <f>IF(FD20&gt;=FD21,"отл",FALSE)</f>
        <v>отл</v>
      </c>
      <c r="FD44" s="153"/>
      <c r="FE44" s="153"/>
      <c r="FF44" s="153"/>
      <c r="FG44" s="153"/>
      <c r="FH44" s="153"/>
      <c r="FI44" s="153"/>
      <c r="FJ44" s="153"/>
      <c r="FK44" s="149" t="s">
        <v>106</v>
      </c>
      <c r="FL44" s="153" t="str">
        <f>IF(FL8&gt;=FL10,"отл",FALSE)</f>
        <v>отл</v>
      </c>
      <c r="FM44" s="205"/>
      <c r="FN44" s="149" t="s">
        <v>105</v>
      </c>
      <c r="FO44" s="147"/>
      <c r="FP44" s="153" t="str">
        <f>IF(FQ20&gt;=FQ21,"отл",FALSE)</f>
        <v>отл</v>
      </c>
      <c r="FQ44" s="153"/>
      <c r="FR44" s="153"/>
      <c r="FS44" s="153"/>
      <c r="FT44" s="153"/>
      <c r="FU44" s="153"/>
      <c r="FV44" s="153"/>
      <c r="FW44" s="153"/>
      <c r="FX44" s="149" t="s">
        <v>106</v>
      </c>
      <c r="FY44" s="153" t="str">
        <f>IF(FY8&gt;=FY10,"отл",FALSE)</f>
        <v>отл</v>
      </c>
      <c r="FZ44" s="205"/>
      <c r="GA44" s="149" t="s">
        <v>105</v>
      </c>
      <c r="GB44" s="147"/>
      <c r="GC44" s="153" t="str">
        <f>IF(GD20&gt;=GD21,"отл",FALSE)</f>
        <v>отл</v>
      </c>
      <c r="GD44" s="153"/>
      <c r="GE44" s="153"/>
      <c r="GF44" s="153"/>
      <c r="GG44" s="153"/>
      <c r="GH44" s="153"/>
      <c r="GI44" s="153"/>
      <c r="GJ44" s="153"/>
      <c r="GK44" s="149" t="s">
        <v>106</v>
      </c>
      <c r="GL44" s="153" t="str">
        <f>IF(GL8&gt;=GL10,"отл",FALSE)</f>
        <v>отл</v>
      </c>
      <c r="GM44" s="205"/>
      <c r="GN44" s="149" t="s">
        <v>105</v>
      </c>
      <c r="GO44" s="147"/>
      <c r="GP44" s="153" t="str">
        <f>IF(GQ20&gt;=GQ21,"отл",FALSE)</f>
        <v>отл</v>
      </c>
      <c r="GQ44" s="153"/>
      <c r="GR44" s="153"/>
      <c r="GS44" s="153"/>
      <c r="GT44" s="153"/>
      <c r="GU44" s="153"/>
      <c r="GV44" s="153"/>
      <c r="GW44" s="153"/>
      <c r="GX44" s="149" t="s">
        <v>106</v>
      </c>
      <c r="GY44" s="153" t="str">
        <f>IF(GY8&gt;=GY10,"отл",FALSE)</f>
        <v>отл</v>
      </c>
      <c r="GZ44" s="205"/>
      <c r="HA44" s="149" t="s">
        <v>105</v>
      </c>
      <c r="HB44" s="147"/>
      <c r="HC44" s="153" t="str">
        <f>IF(HD20&gt;=HD21,"отл",FALSE)</f>
        <v>отл</v>
      </c>
      <c r="HD44" s="153"/>
      <c r="HE44" s="153"/>
      <c r="HF44" s="153"/>
      <c r="HG44" s="153"/>
      <c r="HH44" s="153"/>
      <c r="HI44" s="153"/>
      <c r="HJ44" s="153"/>
      <c r="HK44" s="149" t="s">
        <v>106</v>
      </c>
      <c r="HL44" s="153" t="str">
        <f>IF(HL8&gt;=HL10,"отл",FALSE)</f>
        <v>отл</v>
      </c>
      <c r="HM44" s="205"/>
      <c r="HN44" s="149" t="s">
        <v>105</v>
      </c>
      <c r="HO44" s="147"/>
      <c r="HP44" s="153" t="str">
        <f>IF(HQ20&gt;=HQ21,"отл",FALSE)</f>
        <v>отл</v>
      </c>
      <c r="HQ44" s="153"/>
      <c r="HR44" s="153"/>
      <c r="HS44" s="153"/>
      <c r="HT44" s="153"/>
      <c r="HU44" s="153"/>
      <c r="HV44" s="153"/>
      <c r="HW44" s="153"/>
      <c r="HX44" s="149" t="s">
        <v>106</v>
      </c>
      <c r="HY44" s="153" t="str">
        <f>IF(HY8&gt;=HY10,"отл",FALSE)</f>
        <v>отл</v>
      </c>
      <c r="HZ44" s="205"/>
      <c r="IA44" s="149" t="s">
        <v>105</v>
      </c>
      <c r="IB44" s="147"/>
      <c r="IC44" s="153" t="str">
        <f>IF(ID20&gt;=ID21,"отл",FALSE)</f>
        <v>отл</v>
      </c>
      <c r="ID44" s="153"/>
      <c r="IE44" s="153"/>
      <c r="IF44" s="153"/>
      <c r="IG44" s="153"/>
      <c r="IH44" s="153"/>
      <c r="II44" s="153"/>
      <c r="IJ44" s="153"/>
      <c r="IK44" s="149" t="s">
        <v>106</v>
      </c>
      <c r="IL44" s="153" t="str">
        <f>IF(IL8&gt;=IL10,"отл",FALSE)</f>
        <v>отл</v>
      </c>
      <c r="IM44" s="205"/>
    </row>
    <row r="45" spans="1:247" ht="15">
      <c r="A45" s="149" t="s">
        <v>107</v>
      </c>
      <c r="B45" s="147"/>
      <c r="C45" s="153" t="str">
        <f>IF(D22&gt;=D23+D24,"отл",FALSE)</f>
        <v>отл</v>
      </c>
      <c r="D45" s="153"/>
      <c r="E45" s="153"/>
      <c r="F45" s="153"/>
      <c r="G45" s="153"/>
      <c r="H45" s="153"/>
      <c r="I45" s="153"/>
      <c r="J45" s="153"/>
      <c r="K45" s="149" t="s">
        <v>108</v>
      </c>
      <c r="L45" s="153" t="str">
        <f>IF(L11&gt;=L10,"отл",FALSE)</f>
        <v>отл</v>
      </c>
      <c r="M45" s="205"/>
      <c r="N45" s="149" t="s">
        <v>107</v>
      </c>
      <c r="O45" s="147"/>
      <c r="P45" s="153" t="str">
        <f>IF(Q22&gt;=Q23+Q24,"отл",FALSE)</f>
        <v>отл</v>
      </c>
      <c r="Q45" s="153"/>
      <c r="R45" s="153"/>
      <c r="S45" s="153"/>
      <c r="T45" s="153"/>
      <c r="U45" s="153"/>
      <c r="V45" s="153"/>
      <c r="W45" s="153"/>
      <c r="X45" s="149" t="s">
        <v>108</v>
      </c>
      <c r="Y45" s="153" t="str">
        <f>IF(Y11&gt;=Y10,"отл",FALSE)</f>
        <v>отл</v>
      </c>
      <c r="Z45" s="205"/>
      <c r="AA45" s="149" t="s">
        <v>107</v>
      </c>
      <c r="AB45" s="147"/>
      <c r="AC45" s="153" t="str">
        <f>IF(AD22&gt;=AD23+AD24,"отл",FALSE)</f>
        <v>отл</v>
      </c>
      <c r="AD45" s="153"/>
      <c r="AE45" s="153"/>
      <c r="AF45" s="153"/>
      <c r="AG45" s="153"/>
      <c r="AH45" s="153"/>
      <c r="AI45" s="153"/>
      <c r="AJ45" s="153"/>
      <c r="AK45" s="149" t="s">
        <v>108</v>
      </c>
      <c r="AL45" s="153" t="str">
        <f>IF(AL11&gt;=AL10,"отл",FALSE)</f>
        <v>отл</v>
      </c>
      <c r="AM45" s="205"/>
      <c r="AN45" s="149" t="s">
        <v>107</v>
      </c>
      <c r="AO45" s="147"/>
      <c r="AP45" s="153" t="str">
        <f>IF(AQ22&gt;=AQ23+AQ24,"отл",FALSE)</f>
        <v>отл</v>
      </c>
      <c r="AQ45" s="153"/>
      <c r="AR45" s="153"/>
      <c r="AS45" s="153"/>
      <c r="AT45" s="153"/>
      <c r="AU45" s="153"/>
      <c r="AV45" s="153"/>
      <c r="AW45" s="153"/>
      <c r="AX45" s="149" t="s">
        <v>108</v>
      </c>
      <c r="AY45" s="153" t="str">
        <f>IF(AY11&gt;=AY10,"отл",FALSE)</f>
        <v>отл</v>
      </c>
      <c r="AZ45" s="205"/>
      <c r="BA45" s="149" t="s">
        <v>107</v>
      </c>
      <c r="BB45" s="147"/>
      <c r="BC45" s="153" t="str">
        <f>IF(BD22&gt;=BD23+BD24,"отл",FALSE)</f>
        <v>отл</v>
      </c>
      <c r="BD45" s="153"/>
      <c r="BE45" s="153"/>
      <c r="BF45" s="153"/>
      <c r="BG45" s="153"/>
      <c r="BH45" s="153"/>
      <c r="BI45" s="153"/>
      <c r="BJ45" s="153"/>
      <c r="BK45" s="149" t="s">
        <v>108</v>
      </c>
      <c r="BL45" s="153" t="b">
        <f>IF(BL11&gt;=BL10,"отл",FALSE)</f>
        <v>0</v>
      </c>
      <c r="BM45" s="205"/>
      <c r="BN45" s="149" t="s">
        <v>107</v>
      </c>
      <c r="BO45" s="147"/>
      <c r="BP45" s="153" t="str">
        <f>IF(BQ22&gt;=BQ23+BQ24,"отл",FALSE)</f>
        <v>отл</v>
      </c>
      <c r="BQ45" s="153"/>
      <c r="BR45" s="153"/>
      <c r="BS45" s="153"/>
      <c r="BT45" s="153"/>
      <c r="BU45" s="153"/>
      <c r="BV45" s="153"/>
      <c r="BW45" s="153"/>
      <c r="BX45" s="149" t="s">
        <v>108</v>
      </c>
      <c r="BY45" s="153" t="b">
        <f>IF(BY11&gt;=BY10,"отл",FALSE)</f>
        <v>0</v>
      </c>
      <c r="BZ45" s="205"/>
      <c r="CA45" s="149" t="s">
        <v>107</v>
      </c>
      <c r="CB45" s="147"/>
      <c r="CC45" s="153" t="str">
        <f>IF(CD22&gt;=CD23+CD24,"отл",FALSE)</f>
        <v>отл</v>
      </c>
      <c r="CD45" s="153"/>
      <c r="CE45" s="153"/>
      <c r="CF45" s="153"/>
      <c r="CG45" s="153"/>
      <c r="CH45" s="153"/>
      <c r="CI45" s="153"/>
      <c r="CJ45" s="153"/>
      <c r="CK45" s="149" t="s">
        <v>108</v>
      </c>
      <c r="CL45" s="153" t="str">
        <f>IF(CL11&gt;=CL10,"отл",FALSE)</f>
        <v>отл</v>
      </c>
      <c r="CM45" s="205"/>
      <c r="CN45" s="149" t="s">
        <v>107</v>
      </c>
      <c r="CO45" s="147"/>
      <c r="CP45" s="153" t="str">
        <f>IF(CQ22&gt;=CQ23+CQ24,"отл",FALSE)</f>
        <v>отл</v>
      </c>
      <c r="CQ45" s="153"/>
      <c r="CR45" s="153"/>
      <c r="CS45" s="153"/>
      <c r="CT45" s="153"/>
      <c r="CU45" s="153"/>
      <c r="CV45" s="153"/>
      <c r="CW45" s="153"/>
      <c r="CX45" s="149" t="s">
        <v>108</v>
      </c>
      <c r="CY45" s="153" t="str">
        <f>IF(CY11&gt;=CY10,"отл",FALSE)</f>
        <v>отл</v>
      </c>
      <c r="CZ45" s="205"/>
      <c r="DA45" s="149" t="s">
        <v>107</v>
      </c>
      <c r="DB45" s="147"/>
      <c r="DC45" s="153" t="str">
        <f>IF(DD22&gt;=DD23+DD24,"отл",FALSE)</f>
        <v>отл</v>
      </c>
      <c r="DD45" s="153"/>
      <c r="DE45" s="153"/>
      <c r="DF45" s="153"/>
      <c r="DG45" s="153"/>
      <c r="DH45" s="153"/>
      <c r="DI45" s="153"/>
      <c r="DJ45" s="153"/>
      <c r="DK45" s="149" t="s">
        <v>108</v>
      </c>
      <c r="DL45" s="153" t="str">
        <f>IF(DL11&gt;=DL10,"отл",FALSE)</f>
        <v>отл</v>
      </c>
      <c r="DM45" s="205"/>
      <c r="DN45" s="149" t="s">
        <v>107</v>
      </c>
      <c r="DO45" s="147"/>
      <c r="DP45" s="153" t="str">
        <f>IF(DQ22&gt;=DQ23+DQ24,"отл",FALSE)</f>
        <v>отл</v>
      </c>
      <c r="DQ45" s="153"/>
      <c r="DR45" s="153"/>
      <c r="DS45" s="153"/>
      <c r="DT45" s="153"/>
      <c r="DU45" s="153"/>
      <c r="DV45" s="153"/>
      <c r="DW45" s="153"/>
      <c r="DX45" s="149" t="s">
        <v>108</v>
      </c>
      <c r="DY45" s="153" t="b">
        <f>IF(DY11&gt;=DY10,"отл",FALSE)</f>
        <v>0</v>
      </c>
      <c r="DZ45" s="205"/>
      <c r="EA45" s="149" t="s">
        <v>107</v>
      </c>
      <c r="EB45" s="147"/>
      <c r="EC45" s="153" t="str">
        <f>IF(ED22&gt;=ED23+ED24,"отл",FALSE)</f>
        <v>отл</v>
      </c>
      <c r="ED45" s="153"/>
      <c r="EE45" s="153"/>
      <c r="EF45" s="153"/>
      <c r="EG45" s="153"/>
      <c r="EH45" s="153"/>
      <c r="EI45" s="153"/>
      <c r="EJ45" s="153"/>
      <c r="EK45" s="149" t="s">
        <v>108</v>
      </c>
      <c r="EL45" s="153" t="str">
        <f>IF(EL11&gt;=EL10,"отл",FALSE)</f>
        <v>отл</v>
      </c>
      <c r="EM45" s="205"/>
      <c r="EN45" s="149" t="s">
        <v>107</v>
      </c>
      <c r="EO45" s="147"/>
      <c r="EP45" s="153" t="str">
        <f>IF(EQ22&gt;=EQ23+EQ24,"отл",FALSE)</f>
        <v>отл</v>
      </c>
      <c r="EQ45" s="153"/>
      <c r="ER45" s="153"/>
      <c r="ES45" s="153"/>
      <c r="ET45" s="153"/>
      <c r="EU45" s="153"/>
      <c r="EV45" s="153"/>
      <c r="EW45" s="153"/>
      <c r="EX45" s="149" t="s">
        <v>108</v>
      </c>
      <c r="EY45" s="153" t="str">
        <f>IF(EY11&gt;=EY10,"отл",FALSE)</f>
        <v>отл</v>
      </c>
      <c r="EZ45" s="205"/>
      <c r="FA45" s="149" t="s">
        <v>107</v>
      </c>
      <c r="FB45" s="147"/>
      <c r="FC45" s="153" t="str">
        <f>IF(FD22&gt;=FD23+FD24,"отл",FALSE)</f>
        <v>отл</v>
      </c>
      <c r="FD45" s="153"/>
      <c r="FE45" s="153"/>
      <c r="FF45" s="153"/>
      <c r="FG45" s="153"/>
      <c r="FH45" s="153"/>
      <c r="FI45" s="153"/>
      <c r="FJ45" s="153"/>
      <c r="FK45" s="149" t="s">
        <v>108</v>
      </c>
      <c r="FL45" s="153" t="str">
        <f>IF(FL11&gt;=FL10,"отл",FALSE)</f>
        <v>отл</v>
      </c>
      <c r="FM45" s="205"/>
      <c r="FN45" s="149" t="s">
        <v>107</v>
      </c>
      <c r="FO45" s="147"/>
      <c r="FP45" s="153" t="str">
        <f>IF(FQ22&gt;=FQ23+FQ24,"отл",FALSE)</f>
        <v>отл</v>
      </c>
      <c r="FQ45" s="153"/>
      <c r="FR45" s="153"/>
      <c r="FS45" s="153"/>
      <c r="FT45" s="153"/>
      <c r="FU45" s="153"/>
      <c r="FV45" s="153"/>
      <c r="FW45" s="153"/>
      <c r="FX45" s="149" t="s">
        <v>108</v>
      </c>
      <c r="FY45" s="153" t="str">
        <f>IF(FY11&gt;=FY10,"отл",FALSE)</f>
        <v>отл</v>
      </c>
      <c r="FZ45" s="205"/>
      <c r="GA45" s="149" t="s">
        <v>107</v>
      </c>
      <c r="GB45" s="147"/>
      <c r="GC45" s="153" t="str">
        <f>IF(GD22&gt;=GD23+GD24,"отл",FALSE)</f>
        <v>отл</v>
      </c>
      <c r="GD45" s="153"/>
      <c r="GE45" s="153"/>
      <c r="GF45" s="153"/>
      <c r="GG45" s="153"/>
      <c r="GH45" s="153"/>
      <c r="GI45" s="153"/>
      <c r="GJ45" s="153"/>
      <c r="GK45" s="149" t="s">
        <v>108</v>
      </c>
      <c r="GL45" s="153" t="str">
        <f>IF(GL11&gt;=GL10,"отл",FALSE)</f>
        <v>отл</v>
      </c>
      <c r="GM45" s="205"/>
      <c r="GN45" s="149" t="s">
        <v>107</v>
      </c>
      <c r="GO45" s="147"/>
      <c r="GP45" s="153" t="str">
        <f>IF(GQ22&gt;=GQ23+GQ24,"отл",FALSE)</f>
        <v>отл</v>
      </c>
      <c r="GQ45" s="153"/>
      <c r="GR45" s="153"/>
      <c r="GS45" s="153"/>
      <c r="GT45" s="153"/>
      <c r="GU45" s="153"/>
      <c r="GV45" s="153"/>
      <c r="GW45" s="153"/>
      <c r="GX45" s="149" t="s">
        <v>108</v>
      </c>
      <c r="GY45" s="153" t="str">
        <f>IF(GY11&gt;=GY10,"отл",FALSE)</f>
        <v>отл</v>
      </c>
      <c r="GZ45" s="205"/>
      <c r="HA45" s="149" t="s">
        <v>107</v>
      </c>
      <c r="HB45" s="147"/>
      <c r="HC45" s="153" t="str">
        <f>IF(HD22&gt;=HD23+HD24,"отл",FALSE)</f>
        <v>отл</v>
      </c>
      <c r="HD45" s="153"/>
      <c r="HE45" s="153"/>
      <c r="HF45" s="153"/>
      <c r="HG45" s="153"/>
      <c r="HH45" s="153"/>
      <c r="HI45" s="153"/>
      <c r="HJ45" s="153"/>
      <c r="HK45" s="149" t="s">
        <v>108</v>
      </c>
      <c r="HL45" s="153" t="str">
        <f>IF(HL11&gt;=HL10,"отл",FALSE)</f>
        <v>отл</v>
      </c>
      <c r="HM45" s="205"/>
      <c r="HN45" s="149" t="s">
        <v>107</v>
      </c>
      <c r="HO45" s="147"/>
      <c r="HP45" s="153" t="str">
        <f>IF(HQ22&gt;=HQ23+HQ24,"отл",FALSE)</f>
        <v>отл</v>
      </c>
      <c r="HQ45" s="153"/>
      <c r="HR45" s="153"/>
      <c r="HS45" s="153"/>
      <c r="HT45" s="153"/>
      <c r="HU45" s="153"/>
      <c r="HV45" s="153"/>
      <c r="HW45" s="153"/>
      <c r="HX45" s="149" t="s">
        <v>108</v>
      </c>
      <c r="HY45" s="153" t="str">
        <f>IF(HY11&gt;=HY10,"отл",FALSE)</f>
        <v>отл</v>
      </c>
      <c r="HZ45" s="205"/>
      <c r="IA45" s="149" t="s">
        <v>107</v>
      </c>
      <c r="IB45" s="147"/>
      <c r="IC45" s="153" t="str">
        <f>IF(ID22&gt;=ID23+ID24,"отл",FALSE)</f>
        <v>отл</v>
      </c>
      <c r="ID45" s="153"/>
      <c r="IE45" s="153"/>
      <c r="IF45" s="153"/>
      <c r="IG45" s="153"/>
      <c r="IH45" s="153"/>
      <c r="II45" s="153"/>
      <c r="IJ45" s="153"/>
      <c r="IK45" s="149" t="s">
        <v>108</v>
      </c>
      <c r="IL45" s="153" t="str">
        <f>IF(IL11&gt;=IL10,"отл",FALSE)</f>
        <v>отл</v>
      </c>
      <c r="IM45" s="205"/>
    </row>
    <row r="46" spans="1:247" ht="15">
      <c r="A46" s="149" t="s">
        <v>109</v>
      </c>
      <c r="B46" s="147"/>
      <c r="C46" s="153" t="str">
        <f>IF(D26&gt;=D27,"отл",FALSE)</f>
        <v>отл</v>
      </c>
      <c r="D46" s="153"/>
      <c r="E46" s="153"/>
      <c r="F46" s="153"/>
      <c r="G46" s="153"/>
      <c r="H46" s="153"/>
      <c r="I46" s="153"/>
      <c r="J46" s="153"/>
      <c r="K46" s="153"/>
      <c r="L46" s="205"/>
      <c r="M46" s="205"/>
      <c r="N46" s="149" t="s">
        <v>109</v>
      </c>
      <c r="O46" s="147"/>
      <c r="P46" s="153" t="str">
        <f>IF(Q26&gt;=Q27,"отл",FALSE)</f>
        <v>отл</v>
      </c>
      <c r="Q46" s="153"/>
      <c r="R46" s="153"/>
      <c r="S46" s="153"/>
      <c r="T46" s="153"/>
      <c r="U46" s="153"/>
      <c r="V46" s="153"/>
      <c r="W46" s="153"/>
      <c r="X46" s="153"/>
      <c r="Y46" s="205"/>
      <c r="Z46" s="205"/>
      <c r="AA46" s="149" t="s">
        <v>109</v>
      </c>
      <c r="AB46" s="147"/>
      <c r="AC46" s="153" t="str">
        <f>IF(AD26&gt;=AD27,"отл",FALSE)</f>
        <v>отл</v>
      </c>
      <c r="AD46" s="153"/>
      <c r="AE46" s="153"/>
      <c r="AF46" s="153"/>
      <c r="AG46" s="153"/>
      <c r="AH46" s="153"/>
      <c r="AI46" s="153"/>
      <c r="AJ46" s="153"/>
      <c r="AK46" s="153"/>
      <c r="AL46" s="205"/>
      <c r="AM46" s="205"/>
      <c r="AN46" s="149" t="s">
        <v>109</v>
      </c>
      <c r="AO46" s="147"/>
      <c r="AP46" s="153" t="str">
        <f>IF(AQ26&gt;=AQ27,"отл",FALSE)</f>
        <v>отл</v>
      </c>
      <c r="AQ46" s="153"/>
      <c r="AR46" s="153"/>
      <c r="AS46" s="153"/>
      <c r="AT46" s="153"/>
      <c r="AU46" s="153"/>
      <c r="AV46" s="153"/>
      <c r="AW46" s="153"/>
      <c r="AX46" s="153"/>
      <c r="AY46" s="205"/>
      <c r="AZ46" s="205"/>
      <c r="BA46" s="149" t="s">
        <v>109</v>
      </c>
      <c r="BB46" s="147"/>
      <c r="BC46" s="153" t="str">
        <f>IF(BD26&gt;=BD27,"отл",FALSE)</f>
        <v>отл</v>
      </c>
      <c r="BD46" s="153"/>
      <c r="BE46" s="153"/>
      <c r="BF46" s="153"/>
      <c r="BG46" s="153"/>
      <c r="BH46" s="153"/>
      <c r="BI46" s="153"/>
      <c r="BJ46" s="153"/>
      <c r="BK46" s="153"/>
      <c r="BL46" s="205"/>
      <c r="BM46" s="205"/>
      <c r="BN46" s="149" t="s">
        <v>109</v>
      </c>
      <c r="BO46" s="147"/>
      <c r="BP46" s="153" t="str">
        <f>IF(BQ26&gt;=BQ27,"отл",FALSE)</f>
        <v>отл</v>
      </c>
      <c r="BQ46" s="153"/>
      <c r="BR46" s="153"/>
      <c r="BS46" s="153"/>
      <c r="BT46" s="153"/>
      <c r="BU46" s="153"/>
      <c r="BV46" s="153"/>
      <c r="BW46" s="153"/>
      <c r="BX46" s="153"/>
      <c r="BY46" s="205"/>
      <c r="BZ46" s="205"/>
      <c r="CA46" s="149" t="s">
        <v>109</v>
      </c>
      <c r="CB46" s="147"/>
      <c r="CC46" s="153" t="str">
        <f>IF(CD26&gt;=CD27,"отл",FALSE)</f>
        <v>отл</v>
      </c>
      <c r="CD46" s="153"/>
      <c r="CE46" s="153"/>
      <c r="CF46" s="153"/>
      <c r="CG46" s="153"/>
      <c r="CH46" s="153"/>
      <c r="CI46" s="153"/>
      <c r="CJ46" s="153"/>
      <c r="CK46" s="153"/>
      <c r="CL46" s="205"/>
      <c r="CM46" s="205"/>
      <c r="CN46" s="149" t="s">
        <v>109</v>
      </c>
      <c r="CO46" s="147"/>
      <c r="CP46" s="153" t="str">
        <f>IF(CQ26&gt;=CQ27,"отл",FALSE)</f>
        <v>отл</v>
      </c>
      <c r="CQ46" s="153"/>
      <c r="CR46" s="153"/>
      <c r="CS46" s="153"/>
      <c r="CT46" s="153"/>
      <c r="CU46" s="153"/>
      <c r="CV46" s="153"/>
      <c r="CW46" s="153"/>
      <c r="CX46" s="153"/>
      <c r="CY46" s="205"/>
      <c r="CZ46" s="205"/>
      <c r="DA46" s="149" t="s">
        <v>109</v>
      </c>
      <c r="DB46" s="147"/>
      <c r="DC46" s="153" t="str">
        <f>IF(DD26&gt;=DD27,"отл",FALSE)</f>
        <v>отл</v>
      </c>
      <c r="DD46" s="153"/>
      <c r="DE46" s="153"/>
      <c r="DF46" s="153"/>
      <c r="DG46" s="153"/>
      <c r="DH46" s="153"/>
      <c r="DI46" s="153"/>
      <c r="DJ46" s="153"/>
      <c r="DK46" s="153"/>
      <c r="DL46" s="205"/>
      <c r="DM46" s="205"/>
      <c r="DN46" s="149" t="s">
        <v>109</v>
      </c>
      <c r="DO46" s="147"/>
      <c r="DP46" s="153" t="str">
        <f>IF(DQ26&gt;=DQ27,"отл",FALSE)</f>
        <v>отл</v>
      </c>
      <c r="DQ46" s="153"/>
      <c r="DR46" s="153"/>
      <c r="DS46" s="153"/>
      <c r="DT46" s="153"/>
      <c r="DU46" s="153"/>
      <c r="DV46" s="153"/>
      <c r="DW46" s="153"/>
      <c r="DX46" s="153"/>
      <c r="DY46" s="205"/>
      <c r="DZ46" s="205"/>
      <c r="EA46" s="149" t="s">
        <v>109</v>
      </c>
      <c r="EB46" s="147"/>
      <c r="EC46" s="153" t="str">
        <f>IF(ED26&gt;=ED27,"отл",FALSE)</f>
        <v>отл</v>
      </c>
      <c r="ED46" s="153"/>
      <c r="EE46" s="153"/>
      <c r="EF46" s="153"/>
      <c r="EG46" s="153"/>
      <c r="EH46" s="153"/>
      <c r="EI46" s="153"/>
      <c r="EJ46" s="153"/>
      <c r="EK46" s="153"/>
      <c r="EL46" s="205"/>
      <c r="EM46" s="205"/>
      <c r="EN46" s="149" t="s">
        <v>109</v>
      </c>
      <c r="EO46" s="147"/>
      <c r="EP46" s="153" t="str">
        <f>IF(EQ26&gt;=EQ27,"отл",FALSE)</f>
        <v>отл</v>
      </c>
      <c r="EQ46" s="153"/>
      <c r="ER46" s="153"/>
      <c r="ES46" s="153"/>
      <c r="ET46" s="153"/>
      <c r="EU46" s="153"/>
      <c r="EV46" s="153"/>
      <c r="EW46" s="153"/>
      <c r="EX46" s="153"/>
      <c r="EY46" s="205"/>
      <c r="EZ46" s="205"/>
      <c r="FA46" s="149" t="s">
        <v>109</v>
      </c>
      <c r="FB46" s="147"/>
      <c r="FC46" s="153" t="str">
        <f>IF(FD26&gt;=FD27,"отл",FALSE)</f>
        <v>отл</v>
      </c>
      <c r="FD46" s="153"/>
      <c r="FE46" s="153"/>
      <c r="FF46" s="153"/>
      <c r="FG46" s="153"/>
      <c r="FH46" s="153"/>
      <c r="FI46" s="153"/>
      <c r="FJ46" s="153"/>
      <c r="FK46" s="153"/>
      <c r="FL46" s="205"/>
      <c r="FM46" s="205"/>
      <c r="FN46" s="149" t="s">
        <v>109</v>
      </c>
      <c r="FO46" s="147"/>
      <c r="FP46" s="153" t="str">
        <f>IF(FQ26&gt;=FQ27,"отл",FALSE)</f>
        <v>отл</v>
      </c>
      <c r="FQ46" s="153"/>
      <c r="FR46" s="153"/>
      <c r="FS46" s="153"/>
      <c r="FT46" s="153"/>
      <c r="FU46" s="153"/>
      <c r="FV46" s="153"/>
      <c r="FW46" s="153"/>
      <c r="FX46" s="153"/>
      <c r="FY46" s="205"/>
      <c r="FZ46" s="205"/>
      <c r="GA46" s="149" t="s">
        <v>109</v>
      </c>
      <c r="GB46" s="147"/>
      <c r="GC46" s="153" t="str">
        <f>IF(GD26&gt;=GD27,"отл",FALSE)</f>
        <v>отл</v>
      </c>
      <c r="GD46" s="153"/>
      <c r="GE46" s="153"/>
      <c r="GF46" s="153"/>
      <c r="GG46" s="153"/>
      <c r="GH46" s="153"/>
      <c r="GI46" s="153"/>
      <c r="GJ46" s="153"/>
      <c r="GK46" s="153"/>
      <c r="GL46" s="205"/>
      <c r="GM46" s="205"/>
      <c r="GN46" s="149" t="s">
        <v>109</v>
      </c>
      <c r="GO46" s="147"/>
      <c r="GP46" s="153" t="str">
        <f>IF(GQ26&gt;=GQ27,"отл",FALSE)</f>
        <v>отл</v>
      </c>
      <c r="GQ46" s="153"/>
      <c r="GR46" s="153"/>
      <c r="GS46" s="153"/>
      <c r="GT46" s="153"/>
      <c r="GU46" s="153"/>
      <c r="GV46" s="153"/>
      <c r="GW46" s="153"/>
      <c r="GX46" s="153"/>
      <c r="GY46" s="205"/>
      <c r="GZ46" s="205"/>
      <c r="HA46" s="149" t="s">
        <v>109</v>
      </c>
      <c r="HB46" s="147"/>
      <c r="HC46" s="153" t="str">
        <f>IF(HD26&gt;=HD27,"отл",FALSE)</f>
        <v>отл</v>
      </c>
      <c r="HD46" s="153"/>
      <c r="HE46" s="153"/>
      <c r="HF46" s="153"/>
      <c r="HG46" s="153"/>
      <c r="HH46" s="153"/>
      <c r="HI46" s="153"/>
      <c r="HJ46" s="153"/>
      <c r="HK46" s="153"/>
      <c r="HL46" s="205"/>
      <c r="HM46" s="205"/>
      <c r="HN46" s="149" t="s">
        <v>109</v>
      </c>
      <c r="HO46" s="147"/>
      <c r="HP46" s="153" t="str">
        <f>IF(HQ26&gt;=HQ27,"отл",FALSE)</f>
        <v>отл</v>
      </c>
      <c r="HQ46" s="153"/>
      <c r="HR46" s="153"/>
      <c r="HS46" s="153"/>
      <c r="HT46" s="153"/>
      <c r="HU46" s="153"/>
      <c r="HV46" s="153"/>
      <c r="HW46" s="153"/>
      <c r="HX46" s="153"/>
      <c r="HY46" s="205"/>
      <c r="HZ46" s="205"/>
      <c r="IA46" s="149" t="s">
        <v>109</v>
      </c>
      <c r="IB46" s="147"/>
      <c r="IC46" s="153" t="str">
        <f>IF(ID26&gt;=ID27,"отл",FALSE)</f>
        <v>отл</v>
      </c>
      <c r="ID46" s="153"/>
      <c r="IE46" s="153"/>
      <c r="IF46" s="153"/>
      <c r="IG46" s="153"/>
      <c r="IH46" s="153"/>
      <c r="II46" s="153"/>
      <c r="IJ46" s="153"/>
      <c r="IK46" s="153"/>
      <c r="IL46" s="205"/>
      <c r="IM46" s="205"/>
    </row>
    <row r="47" spans="1:247" ht="15">
      <c r="A47" s="149" t="s">
        <v>110</v>
      </c>
      <c r="B47" s="147"/>
      <c r="C47" s="153" t="str">
        <f>IF(D28&gt;=D19,"отл",FALSE)</f>
        <v>отл</v>
      </c>
      <c r="D47" s="153"/>
      <c r="E47" s="153"/>
      <c r="F47" s="153"/>
      <c r="G47" s="153"/>
      <c r="H47" s="153"/>
      <c r="I47" s="153"/>
      <c r="J47" s="153"/>
      <c r="K47" s="153"/>
      <c r="L47" s="205"/>
      <c r="M47" s="205"/>
      <c r="N47" s="149" t="s">
        <v>110</v>
      </c>
      <c r="O47" s="147"/>
      <c r="P47" s="153" t="str">
        <f>IF(Q28&gt;=Q19,"отл",FALSE)</f>
        <v>отл</v>
      </c>
      <c r="Q47" s="153"/>
      <c r="R47" s="153"/>
      <c r="S47" s="153"/>
      <c r="T47" s="153"/>
      <c r="U47" s="153"/>
      <c r="V47" s="153"/>
      <c r="W47" s="153"/>
      <c r="X47" s="153"/>
      <c r="Y47" s="205"/>
      <c r="Z47" s="205"/>
      <c r="AA47" s="149" t="s">
        <v>110</v>
      </c>
      <c r="AB47" s="147"/>
      <c r="AC47" s="153" t="str">
        <f>IF(AD28&gt;=AD19,"отл",FALSE)</f>
        <v>отл</v>
      </c>
      <c r="AD47" s="153"/>
      <c r="AE47" s="153"/>
      <c r="AF47" s="153"/>
      <c r="AG47" s="153"/>
      <c r="AH47" s="153"/>
      <c r="AI47" s="153"/>
      <c r="AJ47" s="153"/>
      <c r="AK47" s="153"/>
      <c r="AL47" s="205"/>
      <c r="AM47" s="205"/>
      <c r="AN47" s="149" t="s">
        <v>110</v>
      </c>
      <c r="AO47" s="147"/>
      <c r="AP47" s="153" t="str">
        <f>IF(AQ28&gt;=AQ19,"отл",FALSE)</f>
        <v>отл</v>
      </c>
      <c r="AQ47" s="153"/>
      <c r="AR47" s="153"/>
      <c r="AS47" s="153"/>
      <c r="AT47" s="153"/>
      <c r="AU47" s="153"/>
      <c r="AV47" s="153"/>
      <c r="AW47" s="153"/>
      <c r="AX47" s="153"/>
      <c r="AY47" s="205"/>
      <c r="AZ47" s="205"/>
      <c r="BA47" s="149" t="s">
        <v>110</v>
      </c>
      <c r="BB47" s="147"/>
      <c r="BC47" s="153" t="str">
        <f>IF(BD28&gt;=BD19,"отл",FALSE)</f>
        <v>отл</v>
      </c>
      <c r="BD47" s="153"/>
      <c r="BE47" s="153"/>
      <c r="BF47" s="153"/>
      <c r="BG47" s="153"/>
      <c r="BH47" s="153"/>
      <c r="BI47" s="153"/>
      <c r="BJ47" s="153"/>
      <c r="BK47" s="153"/>
      <c r="BL47" s="205"/>
      <c r="BM47" s="205"/>
      <c r="BN47" s="149" t="s">
        <v>110</v>
      </c>
      <c r="BO47" s="147"/>
      <c r="BP47" s="153" t="str">
        <f>IF(BQ28&gt;=BQ19,"отл",FALSE)</f>
        <v>отл</v>
      </c>
      <c r="BQ47" s="153"/>
      <c r="BR47" s="153"/>
      <c r="BS47" s="153"/>
      <c r="BT47" s="153"/>
      <c r="BU47" s="153"/>
      <c r="BV47" s="153"/>
      <c r="BW47" s="153"/>
      <c r="BX47" s="153"/>
      <c r="BY47" s="205"/>
      <c r="BZ47" s="205"/>
      <c r="CA47" s="149" t="s">
        <v>110</v>
      </c>
      <c r="CB47" s="147"/>
      <c r="CC47" s="153" t="str">
        <f>IF(CD28&gt;=CD19,"отл",FALSE)</f>
        <v>отл</v>
      </c>
      <c r="CD47" s="153"/>
      <c r="CE47" s="153"/>
      <c r="CF47" s="153"/>
      <c r="CG47" s="153"/>
      <c r="CH47" s="153"/>
      <c r="CI47" s="153"/>
      <c r="CJ47" s="153"/>
      <c r="CK47" s="153"/>
      <c r="CL47" s="205"/>
      <c r="CM47" s="205"/>
      <c r="CN47" s="149" t="s">
        <v>110</v>
      </c>
      <c r="CO47" s="147"/>
      <c r="CP47" s="153" t="str">
        <f>IF(CQ28&gt;=CQ19,"отл",FALSE)</f>
        <v>отл</v>
      </c>
      <c r="CQ47" s="153"/>
      <c r="CR47" s="153"/>
      <c r="CS47" s="153"/>
      <c r="CT47" s="153"/>
      <c r="CU47" s="153"/>
      <c r="CV47" s="153"/>
      <c r="CW47" s="153"/>
      <c r="CX47" s="153"/>
      <c r="CY47" s="205"/>
      <c r="CZ47" s="205"/>
      <c r="DA47" s="149" t="s">
        <v>110</v>
      </c>
      <c r="DB47" s="147"/>
      <c r="DC47" s="153" t="str">
        <f>IF(DD28&gt;=DD19,"отл",FALSE)</f>
        <v>отл</v>
      </c>
      <c r="DD47" s="153"/>
      <c r="DE47" s="153"/>
      <c r="DF47" s="153"/>
      <c r="DG47" s="153"/>
      <c r="DH47" s="153"/>
      <c r="DI47" s="153"/>
      <c r="DJ47" s="153"/>
      <c r="DK47" s="153"/>
      <c r="DL47" s="205"/>
      <c r="DM47" s="205"/>
      <c r="DN47" s="149" t="s">
        <v>110</v>
      </c>
      <c r="DO47" s="147"/>
      <c r="DP47" s="153" t="str">
        <f>IF(DQ28&gt;=DQ19,"отл",FALSE)</f>
        <v>отл</v>
      </c>
      <c r="DQ47" s="153"/>
      <c r="DR47" s="153"/>
      <c r="DS47" s="153"/>
      <c r="DT47" s="153"/>
      <c r="DU47" s="153"/>
      <c r="DV47" s="153"/>
      <c r="DW47" s="153"/>
      <c r="DX47" s="153"/>
      <c r="DY47" s="205"/>
      <c r="DZ47" s="205"/>
      <c r="EA47" s="149" t="s">
        <v>110</v>
      </c>
      <c r="EB47" s="147"/>
      <c r="EC47" s="153" t="str">
        <f>IF(ED28&gt;=ED19,"отл",FALSE)</f>
        <v>отл</v>
      </c>
      <c r="ED47" s="153"/>
      <c r="EE47" s="153"/>
      <c r="EF47" s="153"/>
      <c r="EG47" s="153"/>
      <c r="EH47" s="153"/>
      <c r="EI47" s="153"/>
      <c r="EJ47" s="153"/>
      <c r="EK47" s="153"/>
      <c r="EL47" s="205"/>
      <c r="EM47" s="205"/>
      <c r="EN47" s="149" t="s">
        <v>110</v>
      </c>
      <c r="EO47" s="147"/>
      <c r="EP47" s="153" t="str">
        <f>IF(EQ28&gt;=EQ19,"отл",FALSE)</f>
        <v>отл</v>
      </c>
      <c r="EQ47" s="153"/>
      <c r="ER47" s="153"/>
      <c r="ES47" s="153"/>
      <c r="ET47" s="153"/>
      <c r="EU47" s="153"/>
      <c r="EV47" s="153"/>
      <c r="EW47" s="153"/>
      <c r="EX47" s="153"/>
      <c r="EY47" s="205"/>
      <c r="EZ47" s="205"/>
      <c r="FA47" s="149" t="s">
        <v>110</v>
      </c>
      <c r="FB47" s="147"/>
      <c r="FC47" s="153" t="str">
        <f>IF(FD28&gt;=FD19,"отл",FALSE)</f>
        <v>отл</v>
      </c>
      <c r="FD47" s="153"/>
      <c r="FE47" s="153"/>
      <c r="FF47" s="153"/>
      <c r="FG47" s="153"/>
      <c r="FH47" s="153"/>
      <c r="FI47" s="153"/>
      <c r="FJ47" s="153"/>
      <c r="FK47" s="153"/>
      <c r="FL47" s="205"/>
      <c r="FM47" s="205"/>
      <c r="FN47" s="149" t="s">
        <v>110</v>
      </c>
      <c r="FO47" s="147"/>
      <c r="FP47" s="153" t="str">
        <f>IF(FQ28&gt;=FQ19,"отл",FALSE)</f>
        <v>отл</v>
      </c>
      <c r="FQ47" s="153"/>
      <c r="FR47" s="153"/>
      <c r="FS47" s="153"/>
      <c r="FT47" s="153"/>
      <c r="FU47" s="153"/>
      <c r="FV47" s="153"/>
      <c r="FW47" s="153"/>
      <c r="FX47" s="153"/>
      <c r="FY47" s="205"/>
      <c r="FZ47" s="205"/>
      <c r="GA47" s="149" t="s">
        <v>110</v>
      </c>
      <c r="GB47" s="147"/>
      <c r="GC47" s="153" t="str">
        <f>IF(GD28&gt;=GD19,"отл",FALSE)</f>
        <v>отл</v>
      </c>
      <c r="GD47" s="153"/>
      <c r="GE47" s="153"/>
      <c r="GF47" s="153"/>
      <c r="GG47" s="153"/>
      <c r="GH47" s="153"/>
      <c r="GI47" s="153"/>
      <c r="GJ47" s="153"/>
      <c r="GK47" s="153"/>
      <c r="GL47" s="205"/>
      <c r="GM47" s="205"/>
      <c r="GN47" s="149" t="s">
        <v>110</v>
      </c>
      <c r="GO47" s="147"/>
      <c r="GP47" s="153" t="str">
        <f>IF(GQ28&gt;=GQ19,"отл",FALSE)</f>
        <v>отл</v>
      </c>
      <c r="GQ47" s="153"/>
      <c r="GR47" s="153"/>
      <c r="GS47" s="153"/>
      <c r="GT47" s="153"/>
      <c r="GU47" s="153"/>
      <c r="GV47" s="153"/>
      <c r="GW47" s="153"/>
      <c r="GX47" s="153"/>
      <c r="GY47" s="205"/>
      <c r="GZ47" s="205"/>
      <c r="HA47" s="149" t="s">
        <v>110</v>
      </c>
      <c r="HB47" s="147"/>
      <c r="HC47" s="153" t="str">
        <f>IF(HD28&gt;=HD19,"отл",FALSE)</f>
        <v>отл</v>
      </c>
      <c r="HD47" s="153"/>
      <c r="HE47" s="153"/>
      <c r="HF47" s="153"/>
      <c r="HG47" s="153"/>
      <c r="HH47" s="153"/>
      <c r="HI47" s="153"/>
      <c r="HJ47" s="153"/>
      <c r="HK47" s="153"/>
      <c r="HL47" s="205"/>
      <c r="HM47" s="205"/>
      <c r="HN47" s="149" t="s">
        <v>110</v>
      </c>
      <c r="HO47" s="147"/>
      <c r="HP47" s="153" t="str">
        <f>IF(HQ28&gt;=HQ19,"отл",FALSE)</f>
        <v>отл</v>
      </c>
      <c r="HQ47" s="153"/>
      <c r="HR47" s="153"/>
      <c r="HS47" s="153"/>
      <c r="HT47" s="153"/>
      <c r="HU47" s="153"/>
      <c r="HV47" s="153"/>
      <c r="HW47" s="153"/>
      <c r="HX47" s="153"/>
      <c r="HY47" s="205"/>
      <c r="HZ47" s="205"/>
      <c r="IA47" s="149" t="s">
        <v>110</v>
      </c>
      <c r="IB47" s="147"/>
      <c r="IC47" s="153" t="str">
        <f>IF(ID28&gt;=ID19,"отл",FALSE)</f>
        <v>отл</v>
      </c>
      <c r="ID47" s="153"/>
      <c r="IE47" s="153"/>
      <c r="IF47" s="153"/>
      <c r="IG47" s="153"/>
      <c r="IH47" s="153"/>
      <c r="II47" s="153"/>
      <c r="IJ47" s="153"/>
      <c r="IK47" s="153"/>
      <c r="IL47" s="205"/>
      <c r="IM47" s="205"/>
    </row>
    <row r="48" spans="1:247" ht="15">
      <c r="A48" s="149" t="s">
        <v>111</v>
      </c>
      <c r="B48" s="147"/>
      <c r="C48" s="153" t="str">
        <f>IF(L19&gt;=L20+L21+L23+L24,"отл",FALSE)</f>
        <v>отл</v>
      </c>
      <c r="D48" s="153"/>
      <c r="E48" s="153"/>
      <c r="F48" s="153"/>
      <c r="G48" s="153"/>
      <c r="H48" s="153"/>
      <c r="I48" s="153"/>
      <c r="J48" s="153"/>
      <c r="K48" s="153"/>
      <c r="L48" s="205"/>
      <c r="M48" s="205"/>
      <c r="N48" s="149" t="s">
        <v>111</v>
      </c>
      <c r="O48" s="147"/>
      <c r="P48" s="153" t="str">
        <f>IF(Y19&gt;=Y20+Y21+Y23+Y24,"отл",FALSE)</f>
        <v>отл</v>
      </c>
      <c r="Q48" s="153"/>
      <c r="R48" s="153"/>
      <c r="S48" s="153"/>
      <c r="T48" s="153"/>
      <c r="U48" s="153"/>
      <c r="V48" s="153"/>
      <c r="W48" s="153"/>
      <c r="X48" s="153"/>
      <c r="Y48" s="205"/>
      <c r="Z48" s="205"/>
      <c r="AA48" s="149" t="s">
        <v>111</v>
      </c>
      <c r="AB48" s="147"/>
      <c r="AC48" s="153" t="str">
        <f>IF(AL19&gt;=AL20+AL21+AL23+AL24,"отл",FALSE)</f>
        <v>отл</v>
      </c>
      <c r="AD48" s="153"/>
      <c r="AE48" s="153"/>
      <c r="AF48" s="153"/>
      <c r="AG48" s="153"/>
      <c r="AH48" s="153"/>
      <c r="AI48" s="153"/>
      <c r="AJ48" s="153"/>
      <c r="AK48" s="153"/>
      <c r="AL48" s="205"/>
      <c r="AM48" s="205"/>
      <c r="AN48" s="149" t="s">
        <v>111</v>
      </c>
      <c r="AO48" s="147"/>
      <c r="AP48" s="153" t="str">
        <f>IF(AY19&gt;=AY20+AY21+AY23+AY24,"отл",FALSE)</f>
        <v>отл</v>
      </c>
      <c r="AQ48" s="153"/>
      <c r="AR48" s="153"/>
      <c r="AS48" s="153"/>
      <c r="AT48" s="153"/>
      <c r="AU48" s="153"/>
      <c r="AV48" s="153"/>
      <c r="AW48" s="153"/>
      <c r="AX48" s="153"/>
      <c r="AY48" s="205"/>
      <c r="AZ48" s="205"/>
      <c r="BA48" s="149" t="s">
        <v>111</v>
      </c>
      <c r="BB48" s="147"/>
      <c r="BC48" s="153" t="str">
        <f>IF(BL19&gt;=BL20+BL21+BL23+BL24,"отл",FALSE)</f>
        <v>отл</v>
      </c>
      <c r="BD48" s="153"/>
      <c r="BE48" s="153"/>
      <c r="BF48" s="153"/>
      <c r="BG48" s="153"/>
      <c r="BH48" s="153"/>
      <c r="BI48" s="153"/>
      <c r="BJ48" s="153"/>
      <c r="BK48" s="153"/>
      <c r="BL48" s="205"/>
      <c r="BM48" s="205"/>
      <c r="BN48" s="149" t="s">
        <v>111</v>
      </c>
      <c r="BO48" s="147"/>
      <c r="BP48" s="153" t="str">
        <f>IF(BY19&gt;=BY20+BY21+BY23+BY24,"отл",FALSE)</f>
        <v>отл</v>
      </c>
      <c r="BQ48" s="153"/>
      <c r="BR48" s="153"/>
      <c r="BS48" s="153"/>
      <c r="BT48" s="153"/>
      <c r="BU48" s="153"/>
      <c r="BV48" s="153"/>
      <c r="BW48" s="153"/>
      <c r="BX48" s="153"/>
      <c r="BY48" s="205"/>
      <c r="BZ48" s="205"/>
      <c r="CA48" s="149" t="s">
        <v>111</v>
      </c>
      <c r="CB48" s="147"/>
      <c r="CC48" s="153" t="str">
        <f>IF(CL19&gt;=CL20+CL21+CL23+CL24,"отл",FALSE)</f>
        <v>отл</v>
      </c>
      <c r="CD48" s="153"/>
      <c r="CE48" s="153"/>
      <c r="CF48" s="153"/>
      <c r="CG48" s="153"/>
      <c r="CH48" s="153"/>
      <c r="CI48" s="153"/>
      <c r="CJ48" s="153"/>
      <c r="CK48" s="153"/>
      <c r="CL48" s="205"/>
      <c r="CM48" s="205"/>
      <c r="CN48" s="149" t="s">
        <v>111</v>
      </c>
      <c r="CO48" s="147"/>
      <c r="CP48" s="153" t="str">
        <f>IF(CY19&gt;=CY20+CY21+CY23+CY24,"отл",FALSE)</f>
        <v>отл</v>
      </c>
      <c r="CQ48" s="153"/>
      <c r="CR48" s="153"/>
      <c r="CS48" s="153"/>
      <c r="CT48" s="153"/>
      <c r="CU48" s="153"/>
      <c r="CV48" s="153"/>
      <c r="CW48" s="153"/>
      <c r="CX48" s="153"/>
      <c r="CY48" s="205"/>
      <c r="CZ48" s="205"/>
      <c r="DA48" s="149" t="s">
        <v>111</v>
      </c>
      <c r="DB48" s="147"/>
      <c r="DC48" s="153" t="str">
        <f>IF(DL19&gt;=DL20+DL21+DL23+DL24,"отл",FALSE)</f>
        <v>отл</v>
      </c>
      <c r="DD48" s="153"/>
      <c r="DE48" s="153"/>
      <c r="DF48" s="153"/>
      <c r="DG48" s="153"/>
      <c r="DH48" s="153"/>
      <c r="DI48" s="153"/>
      <c r="DJ48" s="153"/>
      <c r="DK48" s="153"/>
      <c r="DL48" s="205"/>
      <c r="DM48" s="205"/>
      <c r="DN48" s="149" t="s">
        <v>111</v>
      </c>
      <c r="DO48" s="147"/>
      <c r="DP48" s="153" t="str">
        <f>IF(DY19&gt;=DY20+DY21+DY23+DY24,"отл",FALSE)</f>
        <v>отл</v>
      </c>
      <c r="DQ48" s="153"/>
      <c r="DR48" s="153"/>
      <c r="DS48" s="153"/>
      <c r="DT48" s="153"/>
      <c r="DU48" s="153"/>
      <c r="DV48" s="153"/>
      <c r="DW48" s="153"/>
      <c r="DX48" s="153"/>
      <c r="DY48" s="205"/>
      <c r="DZ48" s="205"/>
      <c r="EA48" s="149" t="s">
        <v>111</v>
      </c>
      <c r="EB48" s="147"/>
      <c r="EC48" s="153" t="str">
        <f>IF(EL19&gt;=EL20+EL21+EL23+EL24,"отл",FALSE)</f>
        <v>отл</v>
      </c>
      <c r="ED48" s="153"/>
      <c r="EE48" s="153"/>
      <c r="EF48" s="153"/>
      <c r="EG48" s="153"/>
      <c r="EH48" s="153"/>
      <c r="EI48" s="153"/>
      <c r="EJ48" s="153"/>
      <c r="EK48" s="153"/>
      <c r="EL48" s="205"/>
      <c r="EM48" s="205"/>
      <c r="EN48" s="149" t="s">
        <v>111</v>
      </c>
      <c r="EO48" s="147"/>
      <c r="EP48" s="153" t="str">
        <f>IF(EY19&gt;=EY20+EY21+EY23+EY24,"отл",FALSE)</f>
        <v>отл</v>
      </c>
      <c r="EQ48" s="153"/>
      <c r="ER48" s="153"/>
      <c r="ES48" s="153"/>
      <c r="ET48" s="153"/>
      <c r="EU48" s="153"/>
      <c r="EV48" s="153"/>
      <c r="EW48" s="153"/>
      <c r="EX48" s="153"/>
      <c r="EY48" s="205"/>
      <c r="EZ48" s="205"/>
      <c r="FA48" s="149" t="s">
        <v>111</v>
      </c>
      <c r="FB48" s="147"/>
      <c r="FC48" s="153" t="str">
        <f>IF(FL19&gt;=FL20+FL21+FL23+FL24,"отл",FALSE)</f>
        <v>отл</v>
      </c>
      <c r="FD48" s="153"/>
      <c r="FE48" s="153"/>
      <c r="FF48" s="153"/>
      <c r="FG48" s="153"/>
      <c r="FH48" s="153"/>
      <c r="FI48" s="153"/>
      <c r="FJ48" s="153"/>
      <c r="FK48" s="153"/>
      <c r="FL48" s="205"/>
      <c r="FM48" s="205"/>
      <c r="FN48" s="149" t="s">
        <v>111</v>
      </c>
      <c r="FO48" s="147"/>
      <c r="FP48" s="153" t="str">
        <f>IF(FY19&gt;=FY20+FY21+FY23+FY24,"отл",FALSE)</f>
        <v>отл</v>
      </c>
      <c r="FQ48" s="153"/>
      <c r="FR48" s="153"/>
      <c r="FS48" s="153"/>
      <c r="FT48" s="153"/>
      <c r="FU48" s="153"/>
      <c r="FV48" s="153"/>
      <c r="FW48" s="153"/>
      <c r="FX48" s="153"/>
      <c r="FY48" s="205"/>
      <c r="FZ48" s="205"/>
      <c r="GA48" s="149" t="s">
        <v>111</v>
      </c>
      <c r="GB48" s="147"/>
      <c r="GC48" s="153" t="str">
        <f>IF(GL19&gt;=GL20+GL21+GL23+GL24,"отл",FALSE)</f>
        <v>отл</v>
      </c>
      <c r="GD48" s="153"/>
      <c r="GE48" s="153"/>
      <c r="GF48" s="153"/>
      <c r="GG48" s="153"/>
      <c r="GH48" s="153"/>
      <c r="GI48" s="153"/>
      <c r="GJ48" s="153"/>
      <c r="GK48" s="153"/>
      <c r="GL48" s="205"/>
      <c r="GM48" s="205"/>
      <c r="GN48" s="149" t="s">
        <v>111</v>
      </c>
      <c r="GO48" s="147"/>
      <c r="GP48" s="153" t="str">
        <f>IF(GY19&gt;=GY20+GY21+GY23+GY24,"отл",FALSE)</f>
        <v>отл</v>
      </c>
      <c r="GQ48" s="153"/>
      <c r="GR48" s="153"/>
      <c r="GS48" s="153"/>
      <c r="GT48" s="153"/>
      <c r="GU48" s="153"/>
      <c r="GV48" s="153"/>
      <c r="GW48" s="153"/>
      <c r="GX48" s="153"/>
      <c r="GY48" s="205"/>
      <c r="GZ48" s="205"/>
      <c r="HA48" s="149" t="s">
        <v>111</v>
      </c>
      <c r="HB48" s="147"/>
      <c r="HC48" s="153" t="str">
        <f>IF(HL19&gt;=HL20+HL21+HL23+HL24,"отл",FALSE)</f>
        <v>отл</v>
      </c>
      <c r="HD48" s="153"/>
      <c r="HE48" s="153"/>
      <c r="HF48" s="153"/>
      <c r="HG48" s="153"/>
      <c r="HH48" s="153"/>
      <c r="HI48" s="153"/>
      <c r="HJ48" s="153"/>
      <c r="HK48" s="153"/>
      <c r="HL48" s="205"/>
      <c r="HM48" s="205"/>
      <c r="HN48" s="149" t="s">
        <v>111</v>
      </c>
      <c r="HO48" s="147"/>
      <c r="HP48" s="153" t="str">
        <f>IF(HY19&gt;=HY20+HY21+HY23+HY24,"отл",FALSE)</f>
        <v>отл</v>
      </c>
      <c r="HQ48" s="153"/>
      <c r="HR48" s="153"/>
      <c r="HS48" s="153"/>
      <c r="HT48" s="153"/>
      <c r="HU48" s="153"/>
      <c r="HV48" s="153"/>
      <c r="HW48" s="153"/>
      <c r="HX48" s="153"/>
      <c r="HY48" s="205"/>
      <c r="HZ48" s="205"/>
      <c r="IA48" s="149" t="s">
        <v>111</v>
      </c>
      <c r="IB48" s="147"/>
      <c r="IC48" s="153" t="str">
        <f>IF(IL19&gt;=IL20+IL21+IL23+IL24,"отл",FALSE)</f>
        <v>отл</v>
      </c>
      <c r="ID48" s="153"/>
      <c r="IE48" s="153"/>
      <c r="IF48" s="153"/>
      <c r="IG48" s="153"/>
      <c r="IH48" s="153"/>
      <c r="II48" s="153"/>
      <c r="IJ48" s="153"/>
      <c r="IK48" s="153"/>
      <c r="IL48" s="205"/>
      <c r="IM48" s="205"/>
    </row>
    <row r="49" spans="1:247" ht="15">
      <c r="A49" s="149" t="s">
        <v>112</v>
      </c>
      <c r="B49" s="147"/>
      <c r="D49" s="153" t="str">
        <f>IF(L25&gt;=D7,"отл",FALSE)</f>
        <v>отл</v>
      </c>
      <c r="E49" s="153"/>
      <c r="F49" s="153"/>
      <c r="G49" s="153"/>
      <c r="H49" s="153"/>
      <c r="I49" s="153"/>
      <c r="J49" s="153"/>
      <c r="K49" s="153"/>
      <c r="L49" s="205"/>
      <c r="M49" s="205"/>
      <c r="N49" s="149" t="s">
        <v>112</v>
      </c>
      <c r="O49" s="147"/>
      <c r="Q49" s="153" t="str">
        <f>IF(Y25&gt;=Q7,"отл",FALSE)</f>
        <v>отл</v>
      </c>
      <c r="R49" s="153"/>
      <c r="S49" s="153"/>
      <c r="T49" s="153"/>
      <c r="U49" s="153"/>
      <c r="V49" s="153"/>
      <c r="W49" s="153"/>
      <c r="X49" s="153"/>
      <c r="Y49" s="205"/>
      <c r="Z49" s="205"/>
      <c r="AA49" s="149" t="s">
        <v>112</v>
      </c>
      <c r="AB49" s="147"/>
      <c r="AD49" s="153" t="str">
        <f>IF(AL25&gt;=AD7,"отл",FALSE)</f>
        <v>отл</v>
      </c>
      <c r="AE49" s="153"/>
      <c r="AF49" s="153"/>
      <c r="AG49" s="153"/>
      <c r="AH49" s="153"/>
      <c r="AI49" s="153"/>
      <c r="AJ49" s="153"/>
      <c r="AK49" s="153"/>
      <c r="AL49" s="205"/>
      <c r="AM49" s="205"/>
      <c r="AN49" s="149" t="s">
        <v>112</v>
      </c>
      <c r="AO49" s="147"/>
      <c r="AQ49" s="153" t="str">
        <f>IF(AY25&gt;=AQ7,"отл",FALSE)</f>
        <v>отл</v>
      </c>
      <c r="AR49" s="153"/>
      <c r="AS49" s="153"/>
      <c r="AT49" s="153"/>
      <c r="AU49" s="153"/>
      <c r="AV49" s="153"/>
      <c r="AW49" s="153"/>
      <c r="AX49" s="153"/>
      <c r="AY49" s="205"/>
      <c r="AZ49" s="205"/>
      <c r="BA49" s="149" t="s">
        <v>112</v>
      </c>
      <c r="BB49" s="147"/>
      <c r="BD49" s="153" t="str">
        <f>IF(BL25&gt;=BD7,"отл",FALSE)</f>
        <v>отл</v>
      </c>
      <c r="BE49" s="153"/>
      <c r="BF49" s="153"/>
      <c r="BG49" s="153"/>
      <c r="BH49" s="153"/>
      <c r="BI49" s="153"/>
      <c r="BJ49" s="153"/>
      <c r="BK49" s="153"/>
      <c r="BL49" s="205"/>
      <c r="BM49" s="205"/>
      <c r="BN49" s="149" t="s">
        <v>112</v>
      </c>
      <c r="BO49" s="147"/>
      <c r="BQ49" s="153" t="str">
        <f>IF(BY25&gt;=BQ7,"отл",FALSE)</f>
        <v>отл</v>
      </c>
      <c r="BR49" s="153"/>
      <c r="BS49" s="153"/>
      <c r="BT49" s="153"/>
      <c r="BU49" s="153"/>
      <c r="BV49" s="153"/>
      <c r="BW49" s="153"/>
      <c r="BX49" s="153"/>
      <c r="BY49" s="205"/>
      <c r="BZ49" s="205"/>
      <c r="CA49" s="149" t="s">
        <v>112</v>
      </c>
      <c r="CB49" s="147"/>
      <c r="CD49" s="153" t="str">
        <f>IF(CL25&gt;=CD7,"отл",FALSE)</f>
        <v>отл</v>
      </c>
      <c r="CE49" s="153"/>
      <c r="CF49" s="153"/>
      <c r="CG49" s="153"/>
      <c r="CH49" s="153"/>
      <c r="CI49" s="153"/>
      <c r="CJ49" s="153"/>
      <c r="CK49" s="153"/>
      <c r="CL49" s="205"/>
      <c r="CM49" s="205"/>
      <c r="CN49" s="149" t="s">
        <v>112</v>
      </c>
      <c r="CO49" s="147"/>
      <c r="CQ49" s="153" t="str">
        <f>IF(CY25&gt;=CQ7,"отл",FALSE)</f>
        <v>отл</v>
      </c>
      <c r="CR49" s="153"/>
      <c r="CS49" s="153"/>
      <c r="CT49" s="153"/>
      <c r="CU49" s="153"/>
      <c r="CV49" s="153"/>
      <c r="CW49" s="153"/>
      <c r="CX49" s="153"/>
      <c r="CY49" s="205"/>
      <c r="CZ49" s="205"/>
      <c r="DA49" s="149" t="s">
        <v>112</v>
      </c>
      <c r="DB49" s="147"/>
      <c r="DD49" s="153" t="str">
        <f>IF(DL25&gt;=DD7,"отл",FALSE)</f>
        <v>отл</v>
      </c>
      <c r="DE49" s="153"/>
      <c r="DF49" s="153"/>
      <c r="DG49" s="153"/>
      <c r="DH49" s="153"/>
      <c r="DI49" s="153"/>
      <c r="DJ49" s="153"/>
      <c r="DK49" s="153"/>
      <c r="DL49" s="205"/>
      <c r="DM49" s="205"/>
      <c r="DN49" s="149" t="s">
        <v>112</v>
      </c>
      <c r="DO49" s="147"/>
      <c r="DQ49" s="153" t="str">
        <f>IF(DY25&gt;=DQ7,"отл",FALSE)</f>
        <v>отл</v>
      </c>
      <c r="DR49" s="153"/>
      <c r="DS49" s="153"/>
      <c r="DT49" s="153"/>
      <c r="DU49" s="153"/>
      <c r="DV49" s="153"/>
      <c r="DW49" s="153"/>
      <c r="DX49" s="153"/>
      <c r="DY49" s="205"/>
      <c r="DZ49" s="205"/>
      <c r="EA49" s="149" t="s">
        <v>112</v>
      </c>
      <c r="EB49" s="147"/>
      <c r="ED49" s="153" t="str">
        <f>IF(EL25&gt;=ED7,"отл",FALSE)</f>
        <v>отл</v>
      </c>
      <c r="EE49" s="153"/>
      <c r="EF49" s="153"/>
      <c r="EG49" s="153"/>
      <c r="EH49" s="153"/>
      <c r="EI49" s="153"/>
      <c r="EJ49" s="153"/>
      <c r="EK49" s="153"/>
      <c r="EL49" s="205"/>
      <c r="EM49" s="205"/>
      <c r="EN49" s="149" t="s">
        <v>112</v>
      </c>
      <c r="EO49" s="147"/>
      <c r="EQ49" s="153" t="str">
        <f>IF(EY25&gt;=EQ7,"отл",FALSE)</f>
        <v>отл</v>
      </c>
      <c r="ER49" s="153"/>
      <c r="ES49" s="153"/>
      <c r="ET49" s="153"/>
      <c r="EU49" s="153"/>
      <c r="EV49" s="153"/>
      <c r="EW49" s="153"/>
      <c r="EX49" s="153"/>
      <c r="EY49" s="205"/>
      <c r="EZ49" s="205"/>
      <c r="FA49" s="149" t="s">
        <v>112</v>
      </c>
      <c r="FB49" s="147"/>
      <c r="FD49" s="153" t="str">
        <f>IF(FL25&gt;=FD7,"отл",FALSE)</f>
        <v>отл</v>
      </c>
      <c r="FE49" s="153"/>
      <c r="FF49" s="153"/>
      <c r="FG49" s="153"/>
      <c r="FH49" s="153"/>
      <c r="FI49" s="153"/>
      <c r="FJ49" s="153"/>
      <c r="FK49" s="153"/>
      <c r="FL49" s="205"/>
      <c r="FM49" s="205"/>
      <c r="FN49" s="149" t="s">
        <v>112</v>
      </c>
      <c r="FO49" s="147"/>
      <c r="FQ49" s="153" t="str">
        <f>IF(FY25&gt;=FQ7,"отл",FALSE)</f>
        <v>отл</v>
      </c>
      <c r="FR49" s="153"/>
      <c r="FS49" s="153"/>
      <c r="FT49" s="153"/>
      <c r="FU49" s="153"/>
      <c r="FV49" s="153"/>
      <c r="FW49" s="153"/>
      <c r="FX49" s="153"/>
      <c r="FY49" s="205"/>
      <c r="FZ49" s="205"/>
      <c r="GA49" s="149" t="s">
        <v>112</v>
      </c>
      <c r="GB49" s="147"/>
      <c r="GD49" s="153" t="str">
        <f>IF(GL25&gt;=GD7,"отл",FALSE)</f>
        <v>отл</v>
      </c>
      <c r="GE49" s="153"/>
      <c r="GF49" s="153"/>
      <c r="GG49" s="153"/>
      <c r="GH49" s="153"/>
      <c r="GI49" s="153"/>
      <c r="GJ49" s="153"/>
      <c r="GK49" s="153"/>
      <c r="GL49" s="205"/>
      <c r="GM49" s="205"/>
      <c r="GN49" s="149" t="s">
        <v>112</v>
      </c>
      <c r="GO49" s="147"/>
      <c r="GQ49" s="153" t="str">
        <f>IF(GY25&gt;=GQ7,"отл",FALSE)</f>
        <v>отл</v>
      </c>
      <c r="GR49" s="153"/>
      <c r="GS49" s="153"/>
      <c r="GT49" s="153"/>
      <c r="GU49" s="153"/>
      <c r="GV49" s="153"/>
      <c r="GW49" s="153"/>
      <c r="GX49" s="153"/>
      <c r="GY49" s="205"/>
      <c r="GZ49" s="205"/>
      <c r="HA49" s="149" t="s">
        <v>112</v>
      </c>
      <c r="HB49" s="147"/>
      <c r="HD49" s="153" t="str">
        <f>IF(HL25&gt;=HD7,"отл",FALSE)</f>
        <v>отл</v>
      </c>
      <c r="HE49" s="153"/>
      <c r="HF49" s="153"/>
      <c r="HG49" s="153"/>
      <c r="HH49" s="153"/>
      <c r="HI49" s="153"/>
      <c r="HJ49" s="153"/>
      <c r="HK49" s="153"/>
      <c r="HL49" s="205"/>
      <c r="HM49" s="205"/>
      <c r="HN49" s="149" t="s">
        <v>112</v>
      </c>
      <c r="HO49" s="147"/>
      <c r="HQ49" s="153" t="str">
        <f>IF(HY25&gt;=HQ7,"отл",FALSE)</f>
        <v>отл</v>
      </c>
      <c r="HR49" s="153"/>
      <c r="HS49" s="153"/>
      <c r="HT49" s="153"/>
      <c r="HU49" s="153"/>
      <c r="HV49" s="153"/>
      <c r="HW49" s="153"/>
      <c r="HX49" s="153"/>
      <c r="HY49" s="205"/>
      <c r="HZ49" s="205"/>
      <c r="IA49" s="149" t="s">
        <v>112</v>
      </c>
      <c r="IB49" s="147"/>
      <c r="ID49" s="153" t="str">
        <f>IF(IL25&gt;=ID7,"отл",FALSE)</f>
        <v>отл</v>
      </c>
      <c r="IE49" s="153"/>
      <c r="IF49" s="153"/>
      <c r="IG49" s="153"/>
      <c r="IH49" s="153"/>
      <c r="II49" s="153"/>
      <c r="IJ49" s="153"/>
      <c r="IK49" s="153"/>
      <c r="IL49" s="205"/>
      <c r="IM49" s="205"/>
    </row>
    <row r="50" spans="1:247" ht="15">
      <c r="A50" s="149" t="s">
        <v>113</v>
      </c>
      <c r="B50" s="147"/>
      <c r="C50" s="153" t="str">
        <f>IF(C30&lt;=C8+C9,"отл",FALSE)</f>
        <v>отл</v>
      </c>
      <c r="D50" s="153"/>
      <c r="E50" s="153"/>
      <c r="F50" s="153"/>
      <c r="G50" s="153"/>
      <c r="H50" s="153"/>
      <c r="I50" s="153"/>
      <c r="J50" s="153"/>
      <c r="K50" s="153"/>
      <c r="L50" s="205"/>
      <c r="M50" s="205"/>
      <c r="N50" s="149" t="s">
        <v>113</v>
      </c>
      <c r="O50" s="147"/>
      <c r="P50" s="153" t="str">
        <f>IF(P30&lt;=P8+P9,"отл",FALSE)</f>
        <v>отл</v>
      </c>
      <c r="Q50" s="153"/>
      <c r="R50" s="153"/>
      <c r="S50" s="153"/>
      <c r="T50" s="153"/>
      <c r="U50" s="153"/>
      <c r="V50" s="153"/>
      <c r="W50" s="153"/>
      <c r="X50" s="153"/>
      <c r="Y50" s="205"/>
      <c r="Z50" s="205"/>
      <c r="AA50" s="149" t="s">
        <v>113</v>
      </c>
      <c r="AB50" s="147"/>
      <c r="AC50" s="153" t="str">
        <f>IF(AC30&lt;=AC8+AC9,"отл",FALSE)</f>
        <v>отл</v>
      </c>
      <c r="AD50" s="153"/>
      <c r="AE50" s="153"/>
      <c r="AF50" s="153"/>
      <c r="AG50" s="153"/>
      <c r="AH50" s="153"/>
      <c r="AI50" s="153"/>
      <c r="AJ50" s="153"/>
      <c r="AK50" s="153"/>
      <c r="AL50" s="205"/>
      <c r="AM50" s="205"/>
      <c r="AN50" s="149" t="s">
        <v>113</v>
      </c>
      <c r="AO50" s="147"/>
      <c r="AP50" s="153" t="str">
        <f>IF(AP30&lt;=AP8+AP9,"отл",FALSE)</f>
        <v>отл</v>
      </c>
      <c r="AQ50" s="153"/>
      <c r="AR50" s="153"/>
      <c r="AS50" s="153"/>
      <c r="AT50" s="153"/>
      <c r="AU50" s="153"/>
      <c r="AV50" s="153"/>
      <c r="AW50" s="153"/>
      <c r="AX50" s="153"/>
      <c r="AY50" s="205"/>
      <c r="AZ50" s="205"/>
      <c r="BA50" s="149" t="s">
        <v>113</v>
      </c>
      <c r="BB50" s="147"/>
      <c r="BC50" s="153" t="str">
        <f>IF(BC30&lt;=BC8+BC9,"отл",FALSE)</f>
        <v>отл</v>
      </c>
      <c r="BD50" s="153"/>
      <c r="BE50" s="153"/>
      <c r="BF50" s="153"/>
      <c r="BG50" s="153"/>
      <c r="BH50" s="153"/>
      <c r="BI50" s="153"/>
      <c r="BJ50" s="153"/>
      <c r="BK50" s="153"/>
      <c r="BL50" s="205"/>
      <c r="BM50" s="205"/>
      <c r="BN50" s="149" t="s">
        <v>113</v>
      </c>
      <c r="BO50" s="147"/>
      <c r="BP50" s="153" t="str">
        <f>IF(BP30&lt;=BP8+BP9,"отл",FALSE)</f>
        <v>отл</v>
      </c>
      <c r="BQ50" s="153"/>
      <c r="BR50" s="153"/>
      <c r="BS50" s="153"/>
      <c r="BT50" s="153"/>
      <c r="BU50" s="153"/>
      <c r="BV50" s="153"/>
      <c r="BW50" s="153"/>
      <c r="BX50" s="153"/>
      <c r="BY50" s="205"/>
      <c r="BZ50" s="205"/>
      <c r="CA50" s="149" t="s">
        <v>113</v>
      </c>
      <c r="CB50" s="147"/>
      <c r="CC50" s="153" t="str">
        <f>IF(CC30&lt;=CC8+CC9,"отл",FALSE)</f>
        <v>отл</v>
      </c>
      <c r="CD50" s="153"/>
      <c r="CE50" s="153"/>
      <c r="CF50" s="153"/>
      <c r="CG50" s="153"/>
      <c r="CH50" s="153"/>
      <c r="CI50" s="153"/>
      <c r="CJ50" s="153"/>
      <c r="CK50" s="153"/>
      <c r="CL50" s="205"/>
      <c r="CM50" s="205"/>
      <c r="CN50" s="149" t="s">
        <v>113</v>
      </c>
      <c r="CO50" s="147"/>
      <c r="CP50" s="153" t="str">
        <f>IF(CP30&lt;=CP8+CP9,"отл",FALSE)</f>
        <v>отл</v>
      </c>
      <c r="CQ50" s="153"/>
      <c r="CR50" s="153"/>
      <c r="CS50" s="153"/>
      <c r="CT50" s="153"/>
      <c r="CU50" s="153"/>
      <c r="CV50" s="153"/>
      <c r="CW50" s="153"/>
      <c r="CX50" s="153"/>
      <c r="CY50" s="205"/>
      <c r="CZ50" s="205"/>
      <c r="DA50" s="149" t="s">
        <v>113</v>
      </c>
      <c r="DB50" s="147"/>
      <c r="DC50" s="153" t="str">
        <f>IF(DC30&lt;=DC8+DC9,"отл",FALSE)</f>
        <v>отл</v>
      </c>
      <c r="DD50" s="153"/>
      <c r="DE50" s="153"/>
      <c r="DF50" s="153"/>
      <c r="DG50" s="153"/>
      <c r="DH50" s="153"/>
      <c r="DI50" s="153"/>
      <c r="DJ50" s="153"/>
      <c r="DK50" s="153"/>
      <c r="DL50" s="205"/>
      <c r="DM50" s="205"/>
      <c r="DN50" s="149" t="s">
        <v>113</v>
      </c>
      <c r="DO50" s="147"/>
      <c r="DP50" s="153" t="str">
        <f>IF(DP30&lt;=DP8+DP9,"отл",FALSE)</f>
        <v>отл</v>
      </c>
      <c r="DQ50" s="153"/>
      <c r="DR50" s="153"/>
      <c r="DS50" s="153"/>
      <c r="DT50" s="153"/>
      <c r="DU50" s="153"/>
      <c r="DV50" s="153"/>
      <c r="DW50" s="153"/>
      <c r="DX50" s="153"/>
      <c r="DY50" s="205"/>
      <c r="DZ50" s="205"/>
      <c r="EA50" s="149" t="s">
        <v>113</v>
      </c>
      <c r="EB50" s="147"/>
      <c r="EC50" s="153" t="str">
        <f>IF(EC30&lt;=EC8+EC9,"отл",FALSE)</f>
        <v>отл</v>
      </c>
      <c r="ED50" s="153"/>
      <c r="EE50" s="153"/>
      <c r="EF50" s="153"/>
      <c r="EG50" s="153"/>
      <c r="EH50" s="153"/>
      <c r="EI50" s="153"/>
      <c r="EJ50" s="153"/>
      <c r="EK50" s="153"/>
      <c r="EL50" s="205"/>
      <c r="EM50" s="205"/>
      <c r="EN50" s="149" t="s">
        <v>113</v>
      </c>
      <c r="EO50" s="147"/>
      <c r="EP50" s="153" t="str">
        <f>IF(EP30&lt;=EP8+EP9,"отл",FALSE)</f>
        <v>отл</v>
      </c>
      <c r="EQ50" s="153"/>
      <c r="ER50" s="153"/>
      <c r="ES50" s="153"/>
      <c r="ET50" s="153"/>
      <c r="EU50" s="153"/>
      <c r="EV50" s="153"/>
      <c r="EW50" s="153"/>
      <c r="EX50" s="153"/>
      <c r="EY50" s="205"/>
      <c r="EZ50" s="205"/>
      <c r="FA50" s="149" t="s">
        <v>113</v>
      </c>
      <c r="FB50" s="147"/>
      <c r="FC50" s="153" t="str">
        <f>IF(FC30&lt;=FC8+FC9,"отл",FALSE)</f>
        <v>отл</v>
      </c>
      <c r="FD50" s="153"/>
      <c r="FE50" s="153"/>
      <c r="FF50" s="153"/>
      <c r="FG50" s="153"/>
      <c r="FH50" s="153"/>
      <c r="FI50" s="153"/>
      <c r="FJ50" s="153"/>
      <c r="FK50" s="153"/>
      <c r="FL50" s="205"/>
      <c r="FM50" s="205"/>
      <c r="FN50" s="149" t="s">
        <v>113</v>
      </c>
      <c r="FO50" s="147"/>
      <c r="FP50" s="153" t="str">
        <f>IF(FP30&lt;=FP8+FP9,"отл",FALSE)</f>
        <v>отл</v>
      </c>
      <c r="FQ50" s="153"/>
      <c r="FR50" s="153"/>
      <c r="FS50" s="153"/>
      <c r="FT50" s="153"/>
      <c r="FU50" s="153"/>
      <c r="FV50" s="153"/>
      <c r="FW50" s="153"/>
      <c r="FX50" s="153"/>
      <c r="FY50" s="205"/>
      <c r="FZ50" s="205"/>
      <c r="GA50" s="149" t="s">
        <v>113</v>
      </c>
      <c r="GB50" s="147"/>
      <c r="GC50" s="153" t="str">
        <f>IF(GC30&lt;=GC8+GC9,"отл",FALSE)</f>
        <v>отл</v>
      </c>
      <c r="GD50" s="153"/>
      <c r="GE50" s="153"/>
      <c r="GF50" s="153"/>
      <c r="GG50" s="153"/>
      <c r="GH50" s="153"/>
      <c r="GI50" s="153"/>
      <c r="GJ50" s="153"/>
      <c r="GK50" s="153"/>
      <c r="GL50" s="205"/>
      <c r="GM50" s="205"/>
      <c r="GN50" s="149" t="s">
        <v>113</v>
      </c>
      <c r="GO50" s="147"/>
      <c r="GP50" s="153" t="str">
        <f>IF(GP30&lt;=GP8+GP9,"отл",FALSE)</f>
        <v>отл</v>
      </c>
      <c r="GQ50" s="153"/>
      <c r="GR50" s="153"/>
      <c r="GS50" s="153"/>
      <c r="GT50" s="153"/>
      <c r="GU50" s="153"/>
      <c r="GV50" s="153"/>
      <c r="GW50" s="153"/>
      <c r="GX50" s="153"/>
      <c r="GY50" s="205"/>
      <c r="GZ50" s="205"/>
      <c r="HA50" s="149" t="s">
        <v>113</v>
      </c>
      <c r="HB50" s="147"/>
      <c r="HC50" s="153" t="str">
        <f>IF(HC30&lt;=HC8+HC9,"отл",FALSE)</f>
        <v>отл</v>
      </c>
      <c r="HD50" s="153"/>
      <c r="HE50" s="153"/>
      <c r="HF50" s="153"/>
      <c r="HG50" s="153"/>
      <c r="HH50" s="153"/>
      <c r="HI50" s="153"/>
      <c r="HJ50" s="153"/>
      <c r="HK50" s="153"/>
      <c r="HL50" s="205"/>
      <c r="HM50" s="205"/>
      <c r="HN50" s="149" t="s">
        <v>113</v>
      </c>
      <c r="HO50" s="147"/>
      <c r="HP50" s="153" t="str">
        <f>IF(HP30&lt;=HP8+HP9,"отл",FALSE)</f>
        <v>отл</v>
      </c>
      <c r="HQ50" s="153"/>
      <c r="HR50" s="153"/>
      <c r="HS50" s="153"/>
      <c r="HT50" s="153"/>
      <c r="HU50" s="153"/>
      <c r="HV50" s="153"/>
      <c r="HW50" s="153"/>
      <c r="HX50" s="153"/>
      <c r="HY50" s="205"/>
      <c r="HZ50" s="205"/>
      <c r="IA50" s="149" t="s">
        <v>113</v>
      </c>
      <c r="IB50" s="147"/>
      <c r="IC50" s="153" t="str">
        <f>IF(IC30&lt;=IC8+IC9,"отл",FALSE)</f>
        <v>отл</v>
      </c>
      <c r="ID50" s="153"/>
      <c r="IE50" s="153"/>
      <c r="IF50" s="153"/>
      <c r="IG50" s="153"/>
      <c r="IH50" s="153"/>
      <c r="II50" s="153"/>
      <c r="IJ50" s="153"/>
      <c r="IK50" s="153"/>
      <c r="IL50" s="205"/>
      <c r="IM50" s="205"/>
    </row>
    <row r="51" spans="1:247" ht="15">
      <c r="A51" s="149"/>
      <c r="B51" s="147"/>
      <c r="C51" s="153"/>
      <c r="D51" s="153"/>
      <c r="E51" s="153"/>
      <c r="F51" s="153"/>
      <c r="G51" s="153"/>
      <c r="H51" s="153"/>
      <c r="I51" s="153"/>
      <c r="J51" s="153"/>
      <c r="K51" s="153"/>
      <c r="L51" s="205"/>
      <c r="M51" s="205"/>
      <c r="N51" s="149"/>
      <c r="O51" s="147"/>
      <c r="P51" s="153"/>
      <c r="Q51" s="153"/>
      <c r="R51" s="153"/>
      <c r="S51" s="153"/>
      <c r="T51" s="153"/>
      <c r="U51" s="153"/>
      <c r="V51" s="153"/>
      <c r="W51" s="153"/>
      <c r="X51" s="153"/>
      <c r="Y51" s="205"/>
      <c r="Z51" s="205"/>
      <c r="AA51" s="149"/>
      <c r="AB51" s="147"/>
      <c r="AC51" s="153"/>
      <c r="AD51" s="153"/>
      <c r="AE51" s="153"/>
      <c r="AF51" s="153"/>
      <c r="AG51" s="153"/>
      <c r="AH51" s="153"/>
      <c r="AI51" s="153"/>
      <c r="AJ51" s="153"/>
      <c r="AK51" s="153"/>
      <c r="AL51" s="205"/>
      <c r="AM51" s="205"/>
      <c r="AN51" s="149"/>
      <c r="AO51" s="147"/>
      <c r="AP51" s="153"/>
      <c r="AQ51" s="153"/>
      <c r="AR51" s="153"/>
      <c r="AS51" s="153"/>
      <c r="AT51" s="153"/>
      <c r="AU51" s="153"/>
      <c r="AV51" s="153"/>
      <c r="AW51" s="153"/>
      <c r="AX51" s="153"/>
      <c r="AY51" s="205"/>
      <c r="AZ51" s="205"/>
      <c r="BA51" s="149"/>
      <c r="BB51" s="147"/>
      <c r="BC51" s="153"/>
      <c r="BD51" s="153"/>
      <c r="BE51" s="153"/>
      <c r="BF51" s="153"/>
      <c r="BG51" s="153"/>
      <c r="BH51" s="153"/>
      <c r="BI51" s="153"/>
      <c r="BJ51" s="153"/>
      <c r="BK51" s="153"/>
      <c r="BL51" s="205"/>
      <c r="BM51" s="205"/>
      <c r="BN51" s="149"/>
      <c r="BO51" s="147"/>
      <c r="BP51" s="153"/>
      <c r="BQ51" s="153"/>
      <c r="BR51" s="153"/>
      <c r="BS51" s="153"/>
      <c r="BT51" s="153"/>
      <c r="BU51" s="153"/>
      <c r="BV51" s="153"/>
      <c r="BW51" s="153"/>
      <c r="BX51" s="153"/>
      <c r="BY51" s="205"/>
      <c r="BZ51" s="205"/>
      <c r="CA51" s="149"/>
      <c r="CB51" s="147"/>
      <c r="CC51" s="153"/>
      <c r="CD51" s="153"/>
      <c r="CE51" s="153"/>
      <c r="CF51" s="153"/>
      <c r="CG51" s="153"/>
      <c r="CH51" s="153"/>
      <c r="CI51" s="153"/>
      <c r="CJ51" s="153"/>
      <c r="CK51" s="153"/>
      <c r="CL51" s="205"/>
      <c r="CM51" s="205"/>
      <c r="CN51" s="149"/>
      <c r="CO51" s="147"/>
      <c r="CP51" s="153"/>
      <c r="CQ51" s="153"/>
      <c r="CR51" s="153"/>
      <c r="CS51" s="153"/>
      <c r="CT51" s="153"/>
      <c r="CU51" s="153"/>
      <c r="CV51" s="153"/>
      <c r="CW51" s="153"/>
      <c r="CX51" s="153"/>
      <c r="CY51" s="205"/>
      <c r="CZ51" s="205"/>
      <c r="DA51" s="149"/>
      <c r="DB51" s="147"/>
      <c r="DC51" s="153"/>
      <c r="DD51" s="153"/>
      <c r="DE51" s="153"/>
      <c r="DF51" s="153"/>
      <c r="DG51" s="153"/>
      <c r="DH51" s="153"/>
      <c r="DI51" s="153"/>
      <c r="DJ51" s="153"/>
      <c r="DK51" s="153"/>
      <c r="DL51" s="205"/>
      <c r="DM51" s="205"/>
      <c r="DN51" s="149"/>
      <c r="DO51" s="147"/>
      <c r="DP51" s="153"/>
      <c r="DQ51" s="153"/>
      <c r="DR51" s="153"/>
      <c r="DS51" s="153"/>
      <c r="DT51" s="153"/>
      <c r="DU51" s="153"/>
      <c r="DV51" s="153"/>
      <c r="DW51" s="153"/>
      <c r="DX51" s="153"/>
      <c r="DY51" s="205"/>
      <c r="DZ51" s="205"/>
      <c r="EA51" s="149"/>
      <c r="EB51" s="147"/>
      <c r="EC51" s="153"/>
      <c r="ED51" s="153"/>
      <c r="EE51" s="153"/>
      <c r="EF51" s="153"/>
      <c r="EG51" s="153"/>
      <c r="EH51" s="153"/>
      <c r="EI51" s="153"/>
      <c r="EJ51" s="153"/>
      <c r="EK51" s="153"/>
      <c r="EL51" s="205"/>
      <c r="EM51" s="205"/>
      <c r="EN51" s="149"/>
      <c r="EO51" s="147"/>
      <c r="EP51" s="153"/>
      <c r="EQ51" s="153"/>
      <c r="ER51" s="153"/>
      <c r="ES51" s="153"/>
      <c r="ET51" s="153"/>
      <c r="EU51" s="153"/>
      <c r="EV51" s="153"/>
      <c r="EW51" s="153"/>
      <c r="EX51" s="153"/>
      <c r="EY51" s="205"/>
      <c r="EZ51" s="205"/>
      <c r="FA51" s="149"/>
      <c r="FB51" s="147"/>
      <c r="FC51" s="153"/>
      <c r="FD51" s="153"/>
      <c r="FE51" s="153"/>
      <c r="FF51" s="153"/>
      <c r="FG51" s="153"/>
      <c r="FH51" s="153"/>
      <c r="FI51" s="153"/>
      <c r="FJ51" s="153"/>
      <c r="FK51" s="153"/>
      <c r="FL51" s="205"/>
      <c r="FM51" s="205"/>
      <c r="FN51" s="149"/>
      <c r="FO51" s="147"/>
      <c r="FP51" s="153"/>
      <c r="FQ51" s="153"/>
      <c r="FR51" s="153"/>
      <c r="FS51" s="153"/>
      <c r="FT51" s="153"/>
      <c r="FU51" s="153"/>
      <c r="FV51" s="153"/>
      <c r="FW51" s="153"/>
      <c r="FX51" s="153"/>
      <c r="FY51" s="205"/>
      <c r="FZ51" s="205"/>
      <c r="GA51" s="149"/>
      <c r="GB51" s="147"/>
      <c r="GC51" s="153"/>
      <c r="GD51" s="153"/>
      <c r="GE51" s="153"/>
      <c r="GF51" s="153"/>
      <c r="GG51" s="153"/>
      <c r="GH51" s="153"/>
      <c r="GI51" s="153"/>
      <c r="GJ51" s="153"/>
      <c r="GK51" s="153"/>
      <c r="GL51" s="205"/>
      <c r="GM51" s="205"/>
      <c r="GN51" s="149"/>
      <c r="GO51" s="147"/>
      <c r="GP51" s="153"/>
      <c r="GQ51" s="153"/>
      <c r="GR51" s="153"/>
      <c r="GS51" s="153"/>
      <c r="GT51" s="153"/>
      <c r="GU51" s="153"/>
      <c r="GV51" s="153"/>
      <c r="GW51" s="153"/>
      <c r="GX51" s="153"/>
      <c r="GY51" s="205"/>
      <c r="GZ51" s="205"/>
      <c r="HA51" s="149"/>
      <c r="HB51" s="147"/>
      <c r="HC51" s="153"/>
      <c r="HD51" s="153"/>
      <c r="HE51" s="153"/>
      <c r="HF51" s="153"/>
      <c r="HG51" s="153"/>
      <c r="HH51" s="153"/>
      <c r="HI51" s="153"/>
      <c r="HJ51" s="153"/>
      <c r="HK51" s="153"/>
      <c r="HL51" s="205"/>
      <c r="HM51" s="205"/>
      <c r="HN51" s="149"/>
      <c r="HO51" s="147"/>
      <c r="HP51" s="153"/>
      <c r="HQ51" s="153"/>
      <c r="HR51" s="153"/>
      <c r="HS51" s="153"/>
      <c r="HT51" s="153"/>
      <c r="HU51" s="153"/>
      <c r="HV51" s="153"/>
      <c r="HW51" s="153"/>
      <c r="HX51" s="153"/>
      <c r="HY51" s="205"/>
      <c r="HZ51" s="205"/>
      <c r="IA51" s="149"/>
      <c r="IB51" s="147"/>
      <c r="IC51" s="153"/>
      <c r="ID51" s="153"/>
      <c r="IE51" s="153"/>
      <c r="IF51" s="153"/>
      <c r="IG51" s="153"/>
      <c r="IH51" s="153"/>
      <c r="II51" s="153"/>
      <c r="IJ51" s="153"/>
      <c r="IK51" s="153"/>
      <c r="IL51" s="205"/>
      <c r="IM51" s="205"/>
    </row>
    <row r="52" spans="1:247" ht="15">
      <c r="A52" s="149"/>
      <c r="B52" s="147"/>
      <c r="C52" s="153"/>
      <c r="D52" s="153"/>
      <c r="E52" s="153"/>
      <c r="F52" s="153"/>
      <c r="G52" s="153"/>
      <c r="H52" s="153"/>
      <c r="I52" s="153"/>
      <c r="J52" s="153"/>
      <c r="K52" s="153"/>
      <c r="L52" s="205"/>
      <c r="M52" s="205"/>
      <c r="N52" s="149"/>
      <c r="O52" s="147"/>
      <c r="P52" s="153"/>
      <c r="Q52" s="153"/>
      <c r="R52" s="153"/>
      <c r="S52" s="153"/>
      <c r="T52" s="153"/>
      <c r="U52" s="153"/>
      <c r="V52" s="153"/>
      <c r="W52" s="153"/>
      <c r="X52" s="153"/>
      <c r="Y52" s="205"/>
      <c r="Z52" s="205"/>
      <c r="AA52" s="149"/>
      <c r="AB52" s="147"/>
      <c r="AC52" s="153"/>
      <c r="AD52" s="153"/>
      <c r="AE52" s="153"/>
      <c r="AF52" s="153"/>
      <c r="AG52" s="153"/>
      <c r="AH52" s="153"/>
      <c r="AI52" s="153"/>
      <c r="AJ52" s="153"/>
      <c r="AK52" s="153"/>
      <c r="AL52" s="205"/>
      <c r="AM52" s="205"/>
      <c r="AN52" s="149"/>
      <c r="AO52" s="147"/>
      <c r="AP52" s="153"/>
      <c r="AQ52" s="153"/>
      <c r="AR52" s="153"/>
      <c r="AS52" s="153"/>
      <c r="AT52" s="153"/>
      <c r="AU52" s="153"/>
      <c r="AV52" s="153"/>
      <c r="AW52" s="153"/>
      <c r="AX52" s="153"/>
      <c r="AY52" s="205"/>
      <c r="AZ52" s="205"/>
      <c r="BA52" s="149"/>
      <c r="BB52" s="147"/>
      <c r="BC52" s="153"/>
      <c r="BD52" s="153"/>
      <c r="BE52" s="153"/>
      <c r="BF52" s="153"/>
      <c r="BG52" s="153"/>
      <c r="BH52" s="153"/>
      <c r="BI52" s="153"/>
      <c r="BJ52" s="153"/>
      <c r="BK52" s="153"/>
      <c r="BL52" s="205"/>
      <c r="BM52" s="205"/>
      <c r="BN52" s="149"/>
      <c r="BO52" s="147"/>
      <c r="BP52" s="153"/>
      <c r="BQ52" s="153"/>
      <c r="BR52" s="153"/>
      <c r="BS52" s="153"/>
      <c r="BT52" s="153"/>
      <c r="BU52" s="153"/>
      <c r="BV52" s="153"/>
      <c r="BW52" s="153"/>
      <c r="BX52" s="153"/>
      <c r="BY52" s="205"/>
      <c r="BZ52" s="205"/>
      <c r="CA52" s="149"/>
      <c r="CB52" s="147"/>
      <c r="CC52" s="153"/>
      <c r="CD52" s="153"/>
      <c r="CE52" s="153"/>
      <c r="CF52" s="153"/>
      <c r="CG52" s="153"/>
      <c r="CH52" s="153"/>
      <c r="CI52" s="153"/>
      <c r="CJ52" s="153"/>
      <c r="CK52" s="153"/>
      <c r="CL52" s="205"/>
      <c r="CM52" s="205"/>
      <c r="CN52" s="149"/>
      <c r="CO52" s="147"/>
      <c r="CP52" s="153"/>
      <c r="CQ52" s="153"/>
      <c r="CR52" s="153"/>
      <c r="CS52" s="153"/>
      <c r="CT52" s="153"/>
      <c r="CU52" s="153"/>
      <c r="CV52" s="153"/>
      <c r="CW52" s="153"/>
      <c r="CX52" s="153"/>
      <c r="CY52" s="205"/>
      <c r="CZ52" s="205"/>
      <c r="DA52" s="149"/>
      <c r="DB52" s="147"/>
      <c r="DC52" s="153"/>
      <c r="DD52" s="153"/>
      <c r="DE52" s="153"/>
      <c r="DF52" s="153"/>
      <c r="DG52" s="153"/>
      <c r="DH52" s="153"/>
      <c r="DI52" s="153"/>
      <c r="DJ52" s="153"/>
      <c r="DK52" s="153"/>
      <c r="DL52" s="205"/>
      <c r="DM52" s="205"/>
      <c r="DN52" s="149"/>
      <c r="DO52" s="147"/>
      <c r="DP52" s="153"/>
      <c r="DQ52" s="153"/>
      <c r="DR52" s="153"/>
      <c r="DS52" s="153"/>
      <c r="DT52" s="153"/>
      <c r="DU52" s="153"/>
      <c r="DV52" s="153"/>
      <c r="DW52" s="153"/>
      <c r="DX52" s="153"/>
      <c r="DY52" s="205"/>
      <c r="DZ52" s="205"/>
      <c r="EA52" s="149"/>
      <c r="EB52" s="147"/>
      <c r="EC52" s="153"/>
      <c r="ED52" s="153"/>
      <c r="EE52" s="153"/>
      <c r="EF52" s="153"/>
      <c r="EG52" s="153"/>
      <c r="EH52" s="153"/>
      <c r="EI52" s="153"/>
      <c r="EJ52" s="153"/>
      <c r="EK52" s="153"/>
      <c r="EL52" s="205"/>
      <c r="EM52" s="205"/>
      <c r="EN52" s="149"/>
      <c r="EO52" s="147"/>
      <c r="EP52" s="153"/>
      <c r="EQ52" s="153"/>
      <c r="ER52" s="153"/>
      <c r="ES52" s="153"/>
      <c r="ET52" s="153"/>
      <c r="EU52" s="153"/>
      <c r="EV52" s="153"/>
      <c r="EW52" s="153"/>
      <c r="EX52" s="153"/>
      <c r="EY52" s="205"/>
      <c r="EZ52" s="205"/>
      <c r="FA52" s="149"/>
      <c r="FB52" s="147"/>
      <c r="FC52" s="153"/>
      <c r="FD52" s="153"/>
      <c r="FE52" s="153"/>
      <c r="FF52" s="153"/>
      <c r="FG52" s="153"/>
      <c r="FH52" s="153"/>
      <c r="FI52" s="153"/>
      <c r="FJ52" s="153"/>
      <c r="FK52" s="153"/>
      <c r="FL52" s="205"/>
      <c r="FM52" s="205"/>
      <c r="FN52" s="149"/>
      <c r="FO52" s="147"/>
      <c r="FP52" s="153"/>
      <c r="FQ52" s="153"/>
      <c r="FR52" s="153"/>
      <c r="FS52" s="153"/>
      <c r="FT52" s="153"/>
      <c r="FU52" s="153"/>
      <c r="FV52" s="153"/>
      <c r="FW52" s="153"/>
      <c r="FX52" s="153"/>
      <c r="FY52" s="205"/>
      <c r="FZ52" s="205"/>
      <c r="GA52" s="149"/>
      <c r="GB52" s="147"/>
      <c r="GC52" s="153"/>
      <c r="GD52" s="153"/>
      <c r="GE52" s="153"/>
      <c r="GF52" s="153"/>
      <c r="GG52" s="153"/>
      <c r="GH52" s="153"/>
      <c r="GI52" s="153"/>
      <c r="GJ52" s="153"/>
      <c r="GK52" s="153"/>
      <c r="GL52" s="205"/>
      <c r="GM52" s="205"/>
      <c r="GN52" s="149"/>
      <c r="GO52" s="147"/>
      <c r="GP52" s="153"/>
      <c r="GQ52" s="153"/>
      <c r="GR52" s="153"/>
      <c r="GS52" s="153"/>
      <c r="GT52" s="153"/>
      <c r="GU52" s="153"/>
      <c r="GV52" s="153"/>
      <c r="GW52" s="153"/>
      <c r="GX52" s="153"/>
      <c r="GY52" s="205"/>
      <c r="GZ52" s="205"/>
      <c r="HA52" s="149"/>
      <c r="HB52" s="147"/>
      <c r="HC52" s="153"/>
      <c r="HD52" s="153"/>
      <c r="HE52" s="153"/>
      <c r="HF52" s="153"/>
      <c r="HG52" s="153"/>
      <c r="HH52" s="153"/>
      <c r="HI52" s="153"/>
      <c r="HJ52" s="153"/>
      <c r="HK52" s="153"/>
      <c r="HL52" s="205"/>
      <c r="HM52" s="205"/>
      <c r="HN52" s="149"/>
      <c r="HO52" s="147"/>
      <c r="HP52" s="153"/>
      <c r="HQ52" s="153"/>
      <c r="HR52" s="153"/>
      <c r="HS52" s="153"/>
      <c r="HT52" s="153"/>
      <c r="HU52" s="153"/>
      <c r="HV52" s="153"/>
      <c r="HW52" s="153"/>
      <c r="HX52" s="153"/>
      <c r="HY52" s="205"/>
      <c r="HZ52" s="205"/>
      <c r="IA52" s="149"/>
      <c r="IB52" s="147"/>
      <c r="IC52" s="153"/>
      <c r="ID52" s="153"/>
      <c r="IE52" s="153"/>
      <c r="IF52" s="153"/>
      <c r="IG52" s="153"/>
      <c r="IH52" s="153"/>
      <c r="II52" s="153"/>
      <c r="IJ52" s="153"/>
      <c r="IK52" s="153"/>
      <c r="IL52" s="205"/>
      <c r="IM52" s="205"/>
    </row>
    <row r="53" spans="1:247" ht="15">
      <c r="A53" s="149"/>
      <c r="B53" s="147"/>
      <c r="C53" s="153"/>
      <c r="D53" s="153"/>
      <c r="E53" s="153"/>
      <c r="F53" s="153"/>
      <c r="G53" s="153"/>
      <c r="H53" s="153"/>
      <c r="I53" s="153"/>
      <c r="J53" s="153"/>
      <c r="K53" s="153"/>
      <c r="L53" s="205"/>
      <c r="M53" s="205"/>
      <c r="N53" s="149"/>
      <c r="O53" s="147"/>
      <c r="P53" s="153"/>
      <c r="Q53" s="153"/>
      <c r="R53" s="153"/>
      <c r="S53" s="153"/>
      <c r="T53" s="153"/>
      <c r="U53" s="153"/>
      <c r="V53" s="153"/>
      <c r="W53" s="153"/>
      <c r="X53" s="153"/>
      <c r="Y53" s="205"/>
      <c r="Z53" s="205"/>
      <c r="AA53" s="149"/>
      <c r="AB53" s="147"/>
      <c r="AC53" s="153"/>
      <c r="AD53" s="153"/>
      <c r="AE53" s="153"/>
      <c r="AF53" s="153"/>
      <c r="AG53" s="153"/>
      <c r="AH53" s="153"/>
      <c r="AI53" s="153"/>
      <c r="AJ53" s="153"/>
      <c r="AK53" s="153"/>
      <c r="AL53" s="205"/>
      <c r="AM53" s="205"/>
      <c r="AN53" s="149"/>
      <c r="AO53" s="147"/>
      <c r="AP53" s="153"/>
      <c r="AQ53" s="153"/>
      <c r="AR53" s="153"/>
      <c r="AS53" s="153"/>
      <c r="AT53" s="153"/>
      <c r="AU53" s="153"/>
      <c r="AV53" s="153"/>
      <c r="AW53" s="153"/>
      <c r="AX53" s="153"/>
      <c r="AY53" s="205"/>
      <c r="AZ53" s="205"/>
      <c r="BA53" s="149"/>
      <c r="BB53" s="147"/>
      <c r="BC53" s="153"/>
      <c r="BD53" s="153"/>
      <c r="BE53" s="153"/>
      <c r="BF53" s="153"/>
      <c r="BG53" s="153"/>
      <c r="BH53" s="153"/>
      <c r="BI53" s="153"/>
      <c r="BJ53" s="153"/>
      <c r="BK53" s="153"/>
      <c r="BL53" s="205"/>
      <c r="BM53" s="205"/>
      <c r="BN53" s="149"/>
      <c r="BO53" s="147"/>
      <c r="BP53" s="153"/>
      <c r="BQ53" s="153"/>
      <c r="BR53" s="153"/>
      <c r="BS53" s="153"/>
      <c r="BT53" s="153"/>
      <c r="BU53" s="153"/>
      <c r="BV53" s="153"/>
      <c r="BW53" s="153"/>
      <c r="BX53" s="153"/>
      <c r="BY53" s="205"/>
      <c r="BZ53" s="205"/>
      <c r="CA53" s="149"/>
      <c r="CB53" s="147"/>
      <c r="CC53" s="153"/>
      <c r="CD53" s="153"/>
      <c r="CE53" s="153"/>
      <c r="CF53" s="153"/>
      <c r="CG53" s="153"/>
      <c r="CH53" s="153"/>
      <c r="CI53" s="153"/>
      <c r="CJ53" s="153"/>
      <c r="CK53" s="153"/>
      <c r="CL53" s="205"/>
      <c r="CM53" s="205"/>
      <c r="CN53" s="149"/>
      <c r="CO53" s="147"/>
      <c r="CP53" s="153"/>
      <c r="CQ53" s="153"/>
      <c r="CR53" s="153"/>
      <c r="CS53" s="153"/>
      <c r="CT53" s="153"/>
      <c r="CU53" s="153"/>
      <c r="CV53" s="153"/>
      <c r="CW53" s="153"/>
      <c r="CX53" s="153"/>
      <c r="CY53" s="205"/>
      <c r="CZ53" s="205"/>
      <c r="DA53" s="149"/>
      <c r="DB53" s="147"/>
      <c r="DC53" s="153"/>
      <c r="DD53" s="153"/>
      <c r="DE53" s="153"/>
      <c r="DF53" s="153"/>
      <c r="DG53" s="153"/>
      <c r="DH53" s="153"/>
      <c r="DI53" s="153"/>
      <c r="DJ53" s="153"/>
      <c r="DK53" s="153"/>
      <c r="DL53" s="205"/>
      <c r="DM53" s="205"/>
      <c r="DN53" s="149"/>
      <c r="DO53" s="147"/>
      <c r="DP53" s="153"/>
      <c r="DQ53" s="153"/>
      <c r="DR53" s="153"/>
      <c r="DS53" s="153"/>
      <c r="DT53" s="153"/>
      <c r="DU53" s="153"/>
      <c r="DV53" s="153"/>
      <c r="DW53" s="153"/>
      <c r="DX53" s="153"/>
      <c r="DY53" s="205"/>
      <c r="DZ53" s="205"/>
      <c r="EA53" s="149"/>
      <c r="EB53" s="147"/>
      <c r="EC53" s="153"/>
      <c r="ED53" s="153"/>
      <c r="EE53" s="153"/>
      <c r="EF53" s="153"/>
      <c r="EG53" s="153"/>
      <c r="EH53" s="153"/>
      <c r="EI53" s="153"/>
      <c r="EJ53" s="153"/>
      <c r="EK53" s="153"/>
      <c r="EL53" s="205"/>
      <c r="EM53" s="205"/>
      <c r="EN53" s="149"/>
      <c r="EO53" s="147"/>
      <c r="EP53" s="153"/>
      <c r="EQ53" s="153"/>
      <c r="ER53" s="153"/>
      <c r="ES53" s="153"/>
      <c r="ET53" s="153"/>
      <c r="EU53" s="153"/>
      <c r="EV53" s="153"/>
      <c r="EW53" s="153"/>
      <c r="EX53" s="153"/>
      <c r="EY53" s="205"/>
      <c r="EZ53" s="205"/>
      <c r="FA53" s="149"/>
      <c r="FB53" s="147"/>
      <c r="FC53" s="153"/>
      <c r="FD53" s="153"/>
      <c r="FE53" s="153"/>
      <c r="FF53" s="153"/>
      <c r="FG53" s="153"/>
      <c r="FH53" s="153"/>
      <c r="FI53" s="153"/>
      <c r="FJ53" s="153"/>
      <c r="FK53" s="153"/>
      <c r="FL53" s="205"/>
      <c r="FM53" s="205"/>
      <c r="FN53" s="149"/>
      <c r="FO53" s="147"/>
      <c r="FP53" s="153"/>
      <c r="FQ53" s="153"/>
      <c r="FR53" s="153"/>
      <c r="FS53" s="153"/>
      <c r="FT53" s="153"/>
      <c r="FU53" s="153"/>
      <c r="FV53" s="153"/>
      <c r="FW53" s="153"/>
      <c r="FX53" s="153"/>
      <c r="FY53" s="205"/>
      <c r="FZ53" s="205"/>
      <c r="GA53" s="149"/>
      <c r="GB53" s="147"/>
      <c r="GC53" s="153"/>
      <c r="GD53" s="153"/>
      <c r="GE53" s="153"/>
      <c r="GF53" s="153"/>
      <c r="GG53" s="153"/>
      <c r="GH53" s="153"/>
      <c r="GI53" s="153"/>
      <c r="GJ53" s="153"/>
      <c r="GK53" s="153"/>
      <c r="GL53" s="205"/>
      <c r="GM53" s="205"/>
      <c r="GN53" s="149"/>
      <c r="GO53" s="147"/>
      <c r="GP53" s="153"/>
      <c r="GQ53" s="153"/>
      <c r="GR53" s="153"/>
      <c r="GS53" s="153"/>
      <c r="GT53" s="153"/>
      <c r="GU53" s="153"/>
      <c r="GV53" s="153"/>
      <c r="GW53" s="153"/>
      <c r="GX53" s="153"/>
      <c r="GY53" s="205"/>
      <c r="GZ53" s="205"/>
      <c r="HA53" s="149"/>
      <c r="HB53" s="147"/>
      <c r="HC53" s="153"/>
      <c r="HD53" s="153"/>
      <c r="HE53" s="153"/>
      <c r="HF53" s="153"/>
      <c r="HG53" s="153"/>
      <c r="HH53" s="153"/>
      <c r="HI53" s="153"/>
      <c r="HJ53" s="153"/>
      <c r="HK53" s="153"/>
      <c r="HL53" s="205"/>
      <c r="HM53" s="205"/>
      <c r="HN53" s="149"/>
      <c r="HO53" s="147"/>
      <c r="HP53" s="153"/>
      <c r="HQ53" s="153"/>
      <c r="HR53" s="153"/>
      <c r="HS53" s="153"/>
      <c r="HT53" s="153"/>
      <c r="HU53" s="153"/>
      <c r="HV53" s="153"/>
      <c r="HW53" s="153"/>
      <c r="HX53" s="153"/>
      <c r="HY53" s="205"/>
      <c r="HZ53" s="205"/>
      <c r="IA53" s="149"/>
      <c r="IB53" s="147"/>
      <c r="IC53" s="153"/>
      <c r="ID53" s="153"/>
      <c r="IE53" s="153"/>
      <c r="IF53" s="153"/>
      <c r="IG53" s="153"/>
      <c r="IH53" s="153"/>
      <c r="II53" s="153"/>
      <c r="IJ53" s="153"/>
      <c r="IK53" s="153"/>
      <c r="IL53" s="205"/>
      <c r="IM53" s="205"/>
    </row>
    <row r="54" spans="1:247" ht="15.75" thickBot="1">
      <c r="A54" s="149"/>
      <c r="B54" s="147"/>
      <c r="C54" s="153"/>
      <c r="D54" s="153"/>
      <c r="E54" s="153"/>
      <c r="F54" s="153"/>
      <c r="G54" s="153"/>
      <c r="H54" s="153"/>
      <c r="I54" s="153"/>
      <c r="J54" s="154"/>
      <c r="K54" s="154"/>
      <c r="L54" s="205"/>
      <c r="M54" s="205"/>
      <c r="N54" s="149"/>
      <c r="O54" s="147"/>
      <c r="P54" s="153"/>
      <c r="Q54" s="153"/>
      <c r="R54" s="153"/>
      <c r="S54" s="153"/>
      <c r="T54" s="153"/>
      <c r="U54" s="153"/>
      <c r="V54" s="153"/>
      <c r="W54" s="154"/>
      <c r="X54" s="154"/>
      <c r="Y54" s="205"/>
      <c r="Z54" s="205"/>
      <c r="AA54" s="149"/>
      <c r="AB54" s="147"/>
      <c r="AC54" s="153"/>
      <c r="AD54" s="153"/>
      <c r="AE54" s="153"/>
      <c r="AF54" s="153"/>
      <c r="AG54" s="153"/>
      <c r="AH54" s="153"/>
      <c r="AI54" s="153"/>
      <c r="AJ54" s="154"/>
      <c r="AK54" s="154"/>
      <c r="AL54" s="205"/>
      <c r="AM54" s="205"/>
      <c r="AN54" s="149"/>
      <c r="AO54" s="147"/>
      <c r="AP54" s="153"/>
      <c r="AQ54" s="153"/>
      <c r="AR54" s="153"/>
      <c r="AS54" s="153"/>
      <c r="AT54" s="153"/>
      <c r="AU54" s="153"/>
      <c r="AV54" s="153"/>
      <c r="AW54" s="154"/>
      <c r="AX54" s="154"/>
      <c r="AY54" s="205"/>
      <c r="AZ54" s="205"/>
      <c r="BA54" s="149"/>
      <c r="BB54" s="147"/>
      <c r="BC54" s="153"/>
      <c r="BD54" s="153"/>
      <c r="BE54" s="153"/>
      <c r="BF54" s="153"/>
      <c r="BG54" s="153"/>
      <c r="BH54" s="153"/>
      <c r="BI54" s="153"/>
      <c r="BJ54" s="154"/>
      <c r="BK54" s="154"/>
      <c r="BL54" s="205"/>
      <c r="BM54" s="205"/>
      <c r="BN54" s="149"/>
      <c r="BO54" s="147"/>
      <c r="BP54" s="153"/>
      <c r="BQ54" s="153"/>
      <c r="BR54" s="153"/>
      <c r="BS54" s="153"/>
      <c r="BT54" s="153"/>
      <c r="BU54" s="153"/>
      <c r="BV54" s="153"/>
      <c r="BW54" s="154"/>
      <c r="BX54" s="154"/>
      <c r="BY54" s="205"/>
      <c r="BZ54" s="205"/>
      <c r="CA54" s="149"/>
      <c r="CB54" s="147"/>
      <c r="CC54" s="153"/>
      <c r="CD54" s="153"/>
      <c r="CE54" s="153"/>
      <c r="CF54" s="153"/>
      <c r="CG54" s="153"/>
      <c r="CH54" s="153"/>
      <c r="CI54" s="153"/>
      <c r="CJ54" s="154"/>
      <c r="CK54" s="154"/>
      <c r="CL54" s="205"/>
      <c r="CM54" s="205"/>
      <c r="CN54" s="149"/>
      <c r="CO54" s="147"/>
      <c r="CP54" s="153"/>
      <c r="CQ54" s="153"/>
      <c r="CR54" s="153"/>
      <c r="CS54" s="153"/>
      <c r="CT54" s="153"/>
      <c r="CU54" s="153"/>
      <c r="CV54" s="153"/>
      <c r="CW54" s="154"/>
      <c r="CX54" s="154"/>
      <c r="CY54" s="205"/>
      <c r="CZ54" s="205"/>
      <c r="DA54" s="149"/>
      <c r="DB54" s="147"/>
      <c r="DC54" s="153"/>
      <c r="DD54" s="153"/>
      <c r="DE54" s="153"/>
      <c r="DF54" s="153"/>
      <c r="DG54" s="153"/>
      <c r="DH54" s="153"/>
      <c r="DI54" s="153"/>
      <c r="DJ54" s="154"/>
      <c r="DK54" s="154"/>
      <c r="DL54" s="205"/>
      <c r="DM54" s="205"/>
      <c r="DN54" s="149"/>
      <c r="DO54" s="147"/>
      <c r="DP54" s="153"/>
      <c r="DQ54" s="153"/>
      <c r="DR54" s="153"/>
      <c r="DS54" s="153"/>
      <c r="DT54" s="153"/>
      <c r="DU54" s="153"/>
      <c r="DV54" s="153"/>
      <c r="DW54" s="154"/>
      <c r="DX54" s="154"/>
      <c r="DY54" s="205"/>
      <c r="DZ54" s="205"/>
      <c r="EA54" s="149"/>
      <c r="EB54" s="147"/>
      <c r="EC54" s="153"/>
      <c r="ED54" s="153"/>
      <c r="EE54" s="153"/>
      <c r="EF54" s="153"/>
      <c r="EG54" s="153"/>
      <c r="EH54" s="153"/>
      <c r="EI54" s="153"/>
      <c r="EJ54" s="154"/>
      <c r="EK54" s="154"/>
      <c r="EL54" s="205"/>
      <c r="EM54" s="205"/>
      <c r="EN54" s="149"/>
      <c r="EO54" s="147"/>
      <c r="EP54" s="153"/>
      <c r="EQ54" s="153"/>
      <c r="ER54" s="153"/>
      <c r="ES54" s="153"/>
      <c r="ET54" s="153"/>
      <c r="EU54" s="153"/>
      <c r="EV54" s="153"/>
      <c r="EW54" s="154"/>
      <c r="EX54" s="154"/>
      <c r="EY54" s="205"/>
      <c r="EZ54" s="205"/>
      <c r="FA54" s="149"/>
      <c r="FB54" s="147"/>
      <c r="FC54" s="153"/>
      <c r="FD54" s="153"/>
      <c r="FE54" s="153"/>
      <c r="FF54" s="153"/>
      <c r="FG54" s="153"/>
      <c r="FH54" s="153"/>
      <c r="FI54" s="153"/>
      <c r="FJ54" s="154"/>
      <c r="FK54" s="154"/>
      <c r="FL54" s="205"/>
      <c r="FM54" s="205"/>
      <c r="FN54" s="149"/>
      <c r="FO54" s="147"/>
      <c r="FP54" s="153"/>
      <c r="FQ54" s="153"/>
      <c r="FR54" s="153"/>
      <c r="FS54" s="153"/>
      <c r="FT54" s="153"/>
      <c r="FU54" s="153"/>
      <c r="FV54" s="153"/>
      <c r="FW54" s="154"/>
      <c r="FX54" s="154"/>
      <c r="FY54" s="205"/>
      <c r="FZ54" s="205"/>
      <c r="GA54" s="149"/>
      <c r="GB54" s="147"/>
      <c r="GC54" s="153"/>
      <c r="GD54" s="153"/>
      <c r="GE54" s="153"/>
      <c r="GF54" s="153"/>
      <c r="GG54" s="153"/>
      <c r="GH54" s="153"/>
      <c r="GI54" s="153"/>
      <c r="GJ54" s="154"/>
      <c r="GK54" s="154"/>
      <c r="GL54" s="205"/>
      <c r="GM54" s="205"/>
      <c r="GN54" s="149"/>
      <c r="GO54" s="147"/>
      <c r="GP54" s="153"/>
      <c r="GQ54" s="153"/>
      <c r="GR54" s="153"/>
      <c r="GS54" s="153"/>
      <c r="GT54" s="153"/>
      <c r="GU54" s="153"/>
      <c r="GV54" s="153"/>
      <c r="GW54" s="154"/>
      <c r="GX54" s="154"/>
      <c r="GY54" s="205"/>
      <c r="GZ54" s="205"/>
      <c r="HA54" s="149"/>
      <c r="HB54" s="147"/>
      <c r="HC54" s="153"/>
      <c r="HD54" s="153"/>
      <c r="HE54" s="153"/>
      <c r="HF54" s="153"/>
      <c r="HG54" s="153"/>
      <c r="HH54" s="153"/>
      <c r="HI54" s="153"/>
      <c r="HJ54" s="154"/>
      <c r="HK54" s="154"/>
      <c r="HL54" s="205"/>
      <c r="HM54" s="205"/>
      <c r="HN54" s="149"/>
      <c r="HO54" s="147"/>
      <c r="HP54" s="153"/>
      <c r="HQ54" s="153"/>
      <c r="HR54" s="153"/>
      <c r="HS54" s="153"/>
      <c r="HT54" s="153"/>
      <c r="HU54" s="153"/>
      <c r="HV54" s="153"/>
      <c r="HW54" s="154"/>
      <c r="HX54" s="154"/>
      <c r="HY54" s="205"/>
      <c r="HZ54" s="205"/>
      <c r="IA54" s="149"/>
      <c r="IB54" s="147"/>
      <c r="IC54" s="153"/>
      <c r="ID54" s="153"/>
      <c r="IE54" s="153"/>
      <c r="IF54" s="153"/>
      <c r="IG54" s="153"/>
      <c r="IH54" s="153"/>
      <c r="II54" s="153"/>
      <c r="IJ54" s="154"/>
      <c r="IK54" s="154"/>
      <c r="IL54" s="205"/>
      <c r="IM54" s="205"/>
    </row>
    <row r="55" spans="1:247" ht="15.75" thickBot="1">
      <c r="A55" s="149"/>
      <c r="B55" s="147"/>
      <c r="C55" s="150" t="s">
        <v>114</v>
      </c>
      <c r="D55" s="151" t="s">
        <v>115</v>
      </c>
      <c r="E55" s="151" t="s">
        <v>116</v>
      </c>
      <c r="F55" s="151" t="s">
        <v>117</v>
      </c>
      <c r="G55" s="151" t="s">
        <v>118</v>
      </c>
      <c r="H55" s="151" t="s">
        <v>119</v>
      </c>
      <c r="I55" s="151" t="s">
        <v>120</v>
      </c>
      <c r="J55" s="151" t="s">
        <v>121</v>
      </c>
      <c r="K55" s="151" t="s">
        <v>122</v>
      </c>
      <c r="L55" s="151" t="s">
        <v>123</v>
      </c>
      <c r="M55" s="152" t="s">
        <v>124</v>
      </c>
      <c r="N55" s="149"/>
      <c r="O55" s="147"/>
      <c r="P55" s="150" t="s">
        <v>114</v>
      </c>
      <c r="Q55" s="151" t="s">
        <v>115</v>
      </c>
      <c r="R55" s="151" t="s">
        <v>116</v>
      </c>
      <c r="S55" s="151" t="s">
        <v>117</v>
      </c>
      <c r="T55" s="151" t="s">
        <v>118</v>
      </c>
      <c r="U55" s="151" t="s">
        <v>119</v>
      </c>
      <c r="V55" s="151" t="s">
        <v>120</v>
      </c>
      <c r="W55" s="151" t="s">
        <v>121</v>
      </c>
      <c r="X55" s="151" t="s">
        <v>122</v>
      </c>
      <c r="Y55" s="151" t="s">
        <v>123</v>
      </c>
      <c r="Z55" s="152" t="s">
        <v>124</v>
      </c>
      <c r="AA55" s="149"/>
      <c r="AB55" s="147"/>
      <c r="AC55" s="150" t="s">
        <v>114</v>
      </c>
      <c r="AD55" s="151" t="s">
        <v>115</v>
      </c>
      <c r="AE55" s="151" t="s">
        <v>116</v>
      </c>
      <c r="AF55" s="151" t="s">
        <v>117</v>
      </c>
      <c r="AG55" s="151" t="s">
        <v>118</v>
      </c>
      <c r="AH55" s="151" t="s">
        <v>119</v>
      </c>
      <c r="AI55" s="151" t="s">
        <v>120</v>
      </c>
      <c r="AJ55" s="151" t="s">
        <v>121</v>
      </c>
      <c r="AK55" s="151" t="s">
        <v>122</v>
      </c>
      <c r="AL55" s="151" t="s">
        <v>123</v>
      </c>
      <c r="AM55" s="152" t="s">
        <v>124</v>
      </c>
      <c r="AN55" s="149"/>
      <c r="AO55" s="147"/>
      <c r="AP55" s="150" t="s">
        <v>114</v>
      </c>
      <c r="AQ55" s="151" t="s">
        <v>115</v>
      </c>
      <c r="AR55" s="151" t="s">
        <v>116</v>
      </c>
      <c r="AS55" s="151" t="s">
        <v>117</v>
      </c>
      <c r="AT55" s="151" t="s">
        <v>118</v>
      </c>
      <c r="AU55" s="151" t="s">
        <v>119</v>
      </c>
      <c r="AV55" s="151" t="s">
        <v>120</v>
      </c>
      <c r="AW55" s="151" t="s">
        <v>121</v>
      </c>
      <c r="AX55" s="151" t="s">
        <v>122</v>
      </c>
      <c r="AY55" s="151" t="s">
        <v>123</v>
      </c>
      <c r="AZ55" s="152" t="s">
        <v>124</v>
      </c>
      <c r="BA55" s="149"/>
      <c r="BB55" s="147"/>
      <c r="BC55" s="150" t="s">
        <v>114</v>
      </c>
      <c r="BD55" s="151" t="s">
        <v>115</v>
      </c>
      <c r="BE55" s="151" t="s">
        <v>116</v>
      </c>
      <c r="BF55" s="151" t="s">
        <v>117</v>
      </c>
      <c r="BG55" s="151" t="s">
        <v>118</v>
      </c>
      <c r="BH55" s="151" t="s">
        <v>119</v>
      </c>
      <c r="BI55" s="151" t="s">
        <v>120</v>
      </c>
      <c r="BJ55" s="151" t="s">
        <v>121</v>
      </c>
      <c r="BK55" s="151" t="s">
        <v>122</v>
      </c>
      <c r="BL55" s="151" t="s">
        <v>123</v>
      </c>
      <c r="BM55" s="152" t="s">
        <v>124</v>
      </c>
      <c r="BN55" s="149"/>
      <c r="BO55" s="147"/>
      <c r="BP55" s="150" t="s">
        <v>114</v>
      </c>
      <c r="BQ55" s="151" t="s">
        <v>115</v>
      </c>
      <c r="BR55" s="151" t="s">
        <v>116</v>
      </c>
      <c r="BS55" s="151" t="s">
        <v>117</v>
      </c>
      <c r="BT55" s="151" t="s">
        <v>118</v>
      </c>
      <c r="BU55" s="151" t="s">
        <v>119</v>
      </c>
      <c r="BV55" s="151" t="s">
        <v>120</v>
      </c>
      <c r="BW55" s="151" t="s">
        <v>121</v>
      </c>
      <c r="BX55" s="151" t="s">
        <v>122</v>
      </c>
      <c r="BY55" s="151" t="s">
        <v>123</v>
      </c>
      <c r="BZ55" s="152" t="s">
        <v>124</v>
      </c>
      <c r="CA55" s="149"/>
      <c r="CB55" s="147"/>
      <c r="CC55" s="150" t="s">
        <v>114</v>
      </c>
      <c r="CD55" s="151" t="s">
        <v>115</v>
      </c>
      <c r="CE55" s="151" t="s">
        <v>116</v>
      </c>
      <c r="CF55" s="151" t="s">
        <v>117</v>
      </c>
      <c r="CG55" s="151" t="s">
        <v>118</v>
      </c>
      <c r="CH55" s="151" t="s">
        <v>119</v>
      </c>
      <c r="CI55" s="151" t="s">
        <v>120</v>
      </c>
      <c r="CJ55" s="151" t="s">
        <v>121</v>
      </c>
      <c r="CK55" s="151" t="s">
        <v>122</v>
      </c>
      <c r="CL55" s="151" t="s">
        <v>123</v>
      </c>
      <c r="CM55" s="152" t="s">
        <v>124</v>
      </c>
      <c r="CN55" s="149"/>
      <c r="CO55" s="147"/>
      <c r="CP55" s="150" t="s">
        <v>114</v>
      </c>
      <c r="CQ55" s="151" t="s">
        <v>115</v>
      </c>
      <c r="CR55" s="151" t="s">
        <v>116</v>
      </c>
      <c r="CS55" s="151" t="s">
        <v>117</v>
      </c>
      <c r="CT55" s="151" t="s">
        <v>118</v>
      </c>
      <c r="CU55" s="151" t="s">
        <v>119</v>
      </c>
      <c r="CV55" s="151" t="s">
        <v>120</v>
      </c>
      <c r="CW55" s="151" t="s">
        <v>121</v>
      </c>
      <c r="CX55" s="151" t="s">
        <v>122</v>
      </c>
      <c r="CY55" s="151" t="s">
        <v>123</v>
      </c>
      <c r="CZ55" s="152" t="s">
        <v>124</v>
      </c>
      <c r="DA55" s="149"/>
      <c r="DB55" s="147"/>
      <c r="DC55" s="150" t="s">
        <v>114</v>
      </c>
      <c r="DD55" s="151" t="s">
        <v>115</v>
      </c>
      <c r="DE55" s="151" t="s">
        <v>116</v>
      </c>
      <c r="DF55" s="151" t="s">
        <v>117</v>
      </c>
      <c r="DG55" s="151" t="s">
        <v>118</v>
      </c>
      <c r="DH55" s="151" t="s">
        <v>119</v>
      </c>
      <c r="DI55" s="151" t="s">
        <v>120</v>
      </c>
      <c r="DJ55" s="151" t="s">
        <v>121</v>
      </c>
      <c r="DK55" s="151" t="s">
        <v>122</v>
      </c>
      <c r="DL55" s="151" t="s">
        <v>123</v>
      </c>
      <c r="DM55" s="152" t="s">
        <v>124</v>
      </c>
      <c r="DN55" s="149"/>
      <c r="DO55" s="147"/>
      <c r="DP55" s="150" t="s">
        <v>114</v>
      </c>
      <c r="DQ55" s="151" t="s">
        <v>115</v>
      </c>
      <c r="DR55" s="151" t="s">
        <v>116</v>
      </c>
      <c r="DS55" s="151" t="s">
        <v>117</v>
      </c>
      <c r="DT55" s="151" t="s">
        <v>118</v>
      </c>
      <c r="DU55" s="151" t="s">
        <v>119</v>
      </c>
      <c r="DV55" s="151" t="s">
        <v>120</v>
      </c>
      <c r="DW55" s="151" t="s">
        <v>121</v>
      </c>
      <c r="DX55" s="151" t="s">
        <v>122</v>
      </c>
      <c r="DY55" s="151" t="s">
        <v>123</v>
      </c>
      <c r="DZ55" s="152" t="s">
        <v>124</v>
      </c>
      <c r="EA55" s="149"/>
      <c r="EB55" s="147"/>
      <c r="EC55" s="150" t="s">
        <v>114</v>
      </c>
      <c r="ED55" s="151" t="s">
        <v>115</v>
      </c>
      <c r="EE55" s="151" t="s">
        <v>116</v>
      </c>
      <c r="EF55" s="151" t="s">
        <v>117</v>
      </c>
      <c r="EG55" s="151" t="s">
        <v>118</v>
      </c>
      <c r="EH55" s="151" t="s">
        <v>119</v>
      </c>
      <c r="EI55" s="151" t="s">
        <v>120</v>
      </c>
      <c r="EJ55" s="151" t="s">
        <v>121</v>
      </c>
      <c r="EK55" s="151" t="s">
        <v>122</v>
      </c>
      <c r="EL55" s="151" t="s">
        <v>123</v>
      </c>
      <c r="EM55" s="152" t="s">
        <v>124</v>
      </c>
      <c r="EN55" s="149"/>
      <c r="EO55" s="147"/>
      <c r="EP55" s="150" t="s">
        <v>114</v>
      </c>
      <c r="EQ55" s="151" t="s">
        <v>115</v>
      </c>
      <c r="ER55" s="151" t="s">
        <v>116</v>
      </c>
      <c r="ES55" s="151" t="s">
        <v>117</v>
      </c>
      <c r="ET55" s="151" t="s">
        <v>118</v>
      </c>
      <c r="EU55" s="151" t="s">
        <v>119</v>
      </c>
      <c r="EV55" s="151" t="s">
        <v>120</v>
      </c>
      <c r="EW55" s="151" t="s">
        <v>121</v>
      </c>
      <c r="EX55" s="151" t="s">
        <v>122</v>
      </c>
      <c r="EY55" s="151" t="s">
        <v>123</v>
      </c>
      <c r="EZ55" s="152" t="s">
        <v>124</v>
      </c>
      <c r="FA55" s="149"/>
      <c r="FB55" s="147"/>
      <c r="FC55" s="150" t="s">
        <v>114</v>
      </c>
      <c r="FD55" s="151" t="s">
        <v>115</v>
      </c>
      <c r="FE55" s="151" t="s">
        <v>116</v>
      </c>
      <c r="FF55" s="151" t="s">
        <v>117</v>
      </c>
      <c r="FG55" s="151" t="s">
        <v>118</v>
      </c>
      <c r="FH55" s="151" t="s">
        <v>119</v>
      </c>
      <c r="FI55" s="151" t="s">
        <v>120</v>
      </c>
      <c r="FJ55" s="151" t="s">
        <v>121</v>
      </c>
      <c r="FK55" s="151" t="s">
        <v>122</v>
      </c>
      <c r="FL55" s="151" t="s">
        <v>123</v>
      </c>
      <c r="FM55" s="152" t="s">
        <v>124</v>
      </c>
      <c r="FN55" s="149"/>
      <c r="FO55" s="147"/>
      <c r="FP55" s="150" t="s">
        <v>114</v>
      </c>
      <c r="FQ55" s="151" t="s">
        <v>115</v>
      </c>
      <c r="FR55" s="151" t="s">
        <v>116</v>
      </c>
      <c r="FS55" s="151" t="s">
        <v>117</v>
      </c>
      <c r="FT55" s="151" t="s">
        <v>118</v>
      </c>
      <c r="FU55" s="151" t="s">
        <v>119</v>
      </c>
      <c r="FV55" s="151" t="s">
        <v>120</v>
      </c>
      <c r="FW55" s="151" t="s">
        <v>121</v>
      </c>
      <c r="FX55" s="151" t="s">
        <v>122</v>
      </c>
      <c r="FY55" s="151" t="s">
        <v>123</v>
      </c>
      <c r="FZ55" s="152" t="s">
        <v>124</v>
      </c>
      <c r="GA55" s="149"/>
      <c r="GB55" s="147"/>
      <c r="GC55" s="150" t="s">
        <v>114</v>
      </c>
      <c r="GD55" s="151" t="s">
        <v>115</v>
      </c>
      <c r="GE55" s="151" t="s">
        <v>116</v>
      </c>
      <c r="GF55" s="151" t="s">
        <v>117</v>
      </c>
      <c r="GG55" s="151" t="s">
        <v>118</v>
      </c>
      <c r="GH55" s="151" t="s">
        <v>119</v>
      </c>
      <c r="GI55" s="151" t="s">
        <v>120</v>
      </c>
      <c r="GJ55" s="151" t="s">
        <v>121</v>
      </c>
      <c r="GK55" s="151" t="s">
        <v>122</v>
      </c>
      <c r="GL55" s="151" t="s">
        <v>123</v>
      </c>
      <c r="GM55" s="152" t="s">
        <v>124</v>
      </c>
      <c r="GN55" s="149"/>
      <c r="GO55" s="147"/>
      <c r="GP55" s="150" t="s">
        <v>114</v>
      </c>
      <c r="GQ55" s="151" t="s">
        <v>115</v>
      </c>
      <c r="GR55" s="151" t="s">
        <v>116</v>
      </c>
      <c r="GS55" s="151" t="s">
        <v>117</v>
      </c>
      <c r="GT55" s="151" t="s">
        <v>118</v>
      </c>
      <c r="GU55" s="151" t="s">
        <v>119</v>
      </c>
      <c r="GV55" s="151" t="s">
        <v>120</v>
      </c>
      <c r="GW55" s="151" t="s">
        <v>121</v>
      </c>
      <c r="GX55" s="151" t="s">
        <v>122</v>
      </c>
      <c r="GY55" s="151" t="s">
        <v>123</v>
      </c>
      <c r="GZ55" s="152" t="s">
        <v>124</v>
      </c>
      <c r="HA55" s="149"/>
      <c r="HB55" s="147"/>
      <c r="HC55" s="150" t="s">
        <v>114</v>
      </c>
      <c r="HD55" s="151" t="s">
        <v>115</v>
      </c>
      <c r="HE55" s="151" t="s">
        <v>116</v>
      </c>
      <c r="HF55" s="151" t="s">
        <v>117</v>
      </c>
      <c r="HG55" s="151" t="s">
        <v>118</v>
      </c>
      <c r="HH55" s="151" t="s">
        <v>119</v>
      </c>
      <c r="HI55" s="151" t="s">
        <v>120</v>
      </c>
      <c r="HJ55" s="151" t="s">
        <v>121</v>
      </c>
      <c r="HK55" s="151" t="s">
        <v>122</v>
      </c>
      <c r="HL55" s="151" t="s">
        <v>123</v>
      </c>
      <c r="HM55" s="152" t="s">
        <v>124</v>
      </c>
      <c r="HN55" s="149"/>
      <c r="HO55" s="147"/>
      <c r="HP55" s="150" t="s">
        <v>114</v>
      </c>
      <c r="HQ55" s="151" t="s">
        <v>115</v>
      </c>
      <c r="HR55" s="151" t="s">
        <v>116</v>
      </c>
      <c r="HS55" s="151" t="s">
        <v>117</v>
      </c>
      <c r="HT55" s="151" t="s">
        <v>118</v>
      </c>
      <c r="HU55" s="151" t="s">
        <v>119</v>
      </c>
      <c r="HV55" s="151" t="s">
        <v>120</v>
      </c>
      <c r="HW55" s="151" t="s">
        <v>121</v>
      </c>
      <c r="HX55" s="151" t="s">
        <v>122</v>
      </c>
      <c r="HY55" s="151" t="s">
        <v>123</v>
      </c>
      <c r="HZ55" s="152" t="s">
        <v>124</v>
      </c>
      <c r="IA55" s="149"/>
      <c r="IB55" s="147"/>
      <c r="IC55" s="150" t="s">
        <v>114</v>
      </c>
      <c r="ID55" s="151" t="s">
        <v>115</v>
      </c>
      <c r="IE55" s="151" t="s">
        <v>116</v>
      </c>
      <c r="IF55" s="151" t="s">
        <v>117</v>
      </c>
      <c r="IG55" s="151" t="s">
        <v>118</v>
      </c>
      <c r="IH55" s="151" t="s">
        <v>119</v>
      </c>
      <c r="II55" s="151" t="s">
        <v>120</v>
      </c>
      <c r="IJ55" s="151" t="s">
        <v>121</v>
      </c>
      <c r="IK55" s="151" t="s">
        <v>122</v>
      </c>
      <c r="IL55" s="151" t="s">
        <v>123</v>
      </c>
      <c r="IM55" s="152" t="s">
        <v>124</v>
      </c>
    </row>
    <row r="56" spans="1:247" ht="15">
      <c r="A56" s="149" t="s">
        <v>125</v>
      </c>
      <c r="B56" s="147"/>
      <c r="C56" s="153" t="str">
        <f>IF(E7=H7+I7,"отл",FALSE)</f>
        <v>отл</v>
      </c>
      <c r="D56" s="153" t="str">
        <f>IF(E8=H8+I8,"отл",FALSE)</f>
        <v>отл</v>
      </c>
      <c r="E56" s="153" t="str">
        <f>IF(E9=H9+I9,"отл",FALSE)</f>
        <v>отл</v>
      </c>
      <c r="F56" s="153" t="str">
        <f>IF(E10=H10+I10,"отл",FALSE)</f>
        <v>отл</v>
      </c>
      <c r="G56" s="153" t="str">
        <f>IF(E11=H11+I11,"отл",FALSE)</f>
        <v>отл</v>
      </c>
      <c r="H56" s="153" t="str">
        <f>IF(E12=H12+I12,"отл",FALSE)</f>
        <v>отл</v>
      </c>
      <c r="I56" s="153" t="str">
        <f>IF(E13=H13+I13,"отл",FALSE)</f>
        <v>отл</v>
      </c>
      <c r="J56" s="153" t="str">
        <f>IF(E14=H14+I14,"отл",FALSE)</f>
        <v>отл</v>
      </c>
      <c r="K56" s="153" t="str">
        <f>IF(E15=H15+I15,"отл",FALSE)</f>
        <v>отл</v>
      </c>
      <c r="L56" s="153" t="str">
        <f>IF(E16=H16+I16,"отл",FALSE)</f>
        <v>отл</v>
      </c>
      <c r="M56" s="153" t="str">
        <f>IF(E17=H17+I17,"отл",FALSE)</f>
        <v>отл</v>
      </c>
      <c r="N56" s="149" t="s">
        <v>125</v>
      </c>
      <c r="O56" s="147"/>
      <c r="P56" s="153" t="str">
        <f>IF(R7=U7+V7,"отл",FALSE)</f>
        <v>отл</v>
      </c>
      <c r="Q56" s="153" t="str">
        <f>IF(R8=U8+V8,"отл",FALSE)</f>
        <v>отл</v>
      </c>
      <c r="R56" s="153" t="str">
        <f>IF(R9=U9+V9,"отл",FALSE)</f>
        <v>отл</v>
      </c>
      <c r="S56" s="153" t="str">
        <f>IF(R10=U10+V10,"отл",FALSE)</f>
        <v>отл</v>
      </c>
      <c r="T56" s="153" t="str">
        <f>IF(R11=U11+V11,"отл",FALSE)</f>
        <v>отл</v>
      </c>
      <c r="U56" s="153" t="str">
        <f>IF(R12=U12+V12,"отл",FALSE)</f>
        <v>отл</v>
      </c>
      <c r="V56" s="153" t="str">
        <f>IF(R13=U13+V13,"отл",FALSE)</f>
        <v>отл</v>
      </c>
      <c r="W56" s="153" t="str">
        <f>IF(R14=U14+V14,"отл",FALSE)</f>
        <v>отл</v>
      </c>
      <c r="X56" s="153" t="str">
        <f>IF(R15=U15+V15,"отл",FALSE)</f>
        <v>отл</v>
      </c>
      <c r="Y56" s="153" t="str">
        <f>IF(R16=U16+V16,"отл",FALSE)</f>
        <v>отл</v>
      </c>
      <c r="Z56" s="153" t="str">
        <f>IF(R17=U17+V17,"отл",FALSE)</f>
        <v>отл</v>
      </c>
      <c r="AA56" s="149" t="s">
        <v>125</v>
      </c>
      <c r="AB56" s="147"/>
      <c r="AC56" s="153" t="str">
        <f>IF(AE7=AH7+AI7,"отл",FALSE)</f>
        <v>отл</v>
      </c>
      <c r="AD56" s="153" t="str">
        <f>IF(AE8=AH8+AI8,"отл",FALSE)</f>
        <v>отл</v>
      </c>
      <c r="AE56" s="153" t="str">
        <f>IF(AE9=AH9+AI9,"отл",FALSE)</f>
        <v>отл</v>
      </c>
      <c r="AF56" s="153" t="str">
        <f>IF(AE10=AH10+AI10,"отл",FALSE)</f>
        <v>отл</v>
      </c>
      <c r="AG56" s="153" t="str">
        <f>IF(AE11=AH11+AI11,"отл",FALSE)</f>
        <v>отл</v>
      </c>
      <c r="AH56" s="153" t="str">
        <f>IF(AE12=AH12+AI12,"отл",FALSE)</f>
        <v>отл</v>
      </c>
      <c r="AI56" s="153" t="str">
        <f>IF(AE13=AH13+AI13,"отл",FALSE)</f>
        <v>отл</v>
      </c>
      <c r="AJ56" s="153" t="str">
        <f>IF(AE14=AH14+AI14,"отл",FALSE)</f>
        <v>отл</v>
      </c>
      <c r="AK56" s="153" t="str">
        <f>IF(AE15=AH15+AI15,"отл",FALSE)</f>
        <v>отл</v>
      </c>
      <c r="AL56" s="153" t="str">
        <f>IF(AE16=AH16+AI16,"отл",FALSE)</f>
        <v>отл</v>
      </c>
      <c r="AM56" s="153" t="str">
        <f>IF(AE17=AH17+AI17,"отл",FALSE)</f>
        <v>отл</v>
      </c>
      <c r="AN56" s="149" t="s">
        <v>125</v>
      </c>
      <c r="AO56" s="147"/>
      <c r="AP56" s="153" t="str">
        <f>IF(AR7=AU7+AV7,"отл",FALSE)</f>
        <v>отл</v>
      </c>
      <c r="AQ56" s="153" t="str">
        <f>IF(AR8=AU8+AV8,"отл",FALSE)</f>
        <v>отл</v>
      </c>
      <c r="AR56" s="153" t="str">
        <f>IF(AR9=AU9+AV9,"отл",FALSE)</f>
        <v>отл</v>
      </c>
      <c r="AS56" s="153" t="str">
        <f>IF(AR10=AU10+AV10,"отл",FALSE)</f>
        <v>отл</v>
      </c>
      <c r="AT56" s="153" t="str">
        <f>IF(AR11=AU11+AV11,"отл",FALSE)</f>
        <v>отл</v>
      </c>
      <c r="AU56" s="153" t="str">
        <f>IF(AR12=AU12+AV12,"отл",FALSE)</f>
        <v>отл</v>
      </c>
      <c r="AV56" s="153" t="str">
        <f>IF(AR13=AU13+AV13,"отл",FALSE)</f>
        <v>отл</v>
      </c>
      <c r="AW56" s="153" t="str">
        <f>IF(AR14=AU14+AV14,"отл",FALSE)</f>
        <v>отл</v>
      </c>
      <c r="AX56" s="153" t="str">
        <f>IF(AR15=AU15+AV15,"отл",FALSE)</f>
        <v>отл</v>
      </c>
      <c r="AY56" s="153" t="str">
        <f>IF(AR16=AU16+AV16,"отл",FALSE)</f>
        <v>отл</v>
      </c>
      <c r="AZ56" s="153" t="str">
        <f>IF(AR17=AU17+AV17,"отл",FALSE)</f>
        <v>отл</v>
      </c>
      <c r="BA56" s="149" t="s">
        <v>125</v>
      </c>
      <c r="BB56" s="147"/>
      <c r="BC56" s="153" t="str">
        <f>IF(BE7=BH7+BI7,"отл",FALSE)</f>
        <v>отл</v>
      </c>
      <c r="BD56" s="153" t="str">
        <f>IF(BE8=BH8+BI8,"отл",FALSE)</f>
        <v>отл</v>
      </c>
      <c r="BE56" s="153" t="str">
        <f>IF(BE9=BH9+BI9,"отл",FALSE)</f>
        <v>отл</v>
      </c>
      <c r="BF56" s="153" t="str">
        <f>IF(BE10=BH10+BI10,"отл",FALSE)</f>
        <v>отл</v>
      </c>
      <c r="BG56" s="153" t="str">
        <f>IF(BE11=BH11+BI11,"отл",FALSE)</f>
        <v>отл</v>
      </c>
      <c r="BH56" s="153" t="str">
        <f>IF(BE12=BH12+BI12,"отл",FALSE)</f>
        <v>отл</v>
      </c>
      <c r="BI56" s="153" t="str">
        <f>IF(BE13=BH13+BI13,"отл",FALSE)</f>
        <v>отл</v>
      </c>
      <c r="BJ56" s="153" t="str">
        <f>IF(BE14=BH14+BI14,"отл",FALSE)</f>
        <v>отл</v>
      </c>
      <c r="BK56" s="153" t="str">
        <f>IF(BE15=BH15+BI15,"отл",FALSE)</f>
        <v>отл</v>
      </c>
      <c r="BL56" s="153" t="str">
        <f>IF(BE16=BH16+BI16,"отл",FALSE)</f>
        <v>отл</v>
      </c>
      <c r="BM56" s="153" t="str">
        <f>IF(BE17=BH17+BI17,"отл",FALSE)</f>
        <v>отл</v>
      </c>
      <c r="BN56" s="149" t="s">
        <v>125</v>
      </c>
      <c r="BO56" s="147"/>
      <c r="BP56" s="153" t="str">
        <f>IF(BR7=BU7+BV7,"отл",FALSE)</f>
        <v>отл</v>
      </c>
      <c r="BQ56" s="153" t="str">
        <f>IF(BR8=BU8+BV8,"отл",FALSE)</f>
        <v>отл</v>
      </c>
      <c r="BR56" s="153" t="str">
        <f>IF(BR9=BU9+BV9,"отл",FALSE)</f>
        <v>отл</v>
      </c>
      <c r="BS56" s="153" t="str">
        <f>IF(BR10=BU10+BV10,"отл",FALSE)</f>
        <v>отл</v>
      </c>
      <c r="BT56" s="153" t="str">
        <f>IF(BR11=BU11+BV11,"отл",FALSE)</f>
        <v>отл</v>
      </c>
      <c r="BU56" s="153" t="str">
        <f>IF(BR12=BU12+BV12,"отл",FALSE)</f>
        <v>отл</v>
      </c>
      <c r="BV56" s="153" t="str">
        <f>IF(BR13=BU13+BV13,"отл",FALSE)</f>
        <v>отл</v>
      </c>
      <c r="BW56" s="153" t="str">
        <f>IF(BR14=BU14+BV14,"отл",FALSE)</f>
        <v>отл</v>
      </c>
      <c r="BX56" s="153" t="str">
        <f>IF(BR15=BU15+BV15,"отл",FALSE)</f>
        <v>отл</v>
      </c>
      <c r="BY56" s="153" t="str">
        <f>IF(BR16=BU16+BV16,"отл",FALSE)</f>
        <v>отл</v>
      </c>
      <c r="BZ56" s="153" t="str">
        <f>IF(BR17=BU17+BV17,"отл",FALSE)</f>
        <v>отл</v>
      </c>
      <c r="CA56" s="149" t="s">
        <v>125</v>
      </c>
      <c r="CB56" s="147"/>
      <c r="CC56" s="153" t="str">
        <f>IF(CE7=CH7+CI7,"отл",FALSE)</f>
        <v>отл</v>
      </c>
      <c r="CD56" s="153" t="str">
        <f>IF(CE8=CH8+CI8,"отл",FALSE)</f>
        <v>отл</v>
      </c>
      <c r="CE56" s="153" t="str">
        <f>IF(CE9=CH9+CI9,"отл",FALSE)</f>
        <v>отл</v>
      </c>
      <c r="CF56" s="153" t="str">
        <f>IF(CE10=CH10+CI10,"отл",FALSE)</f>
        <v>отл</v>
      </c>
      <c r="CG56" s="153" t="str">
        <f>IF(CE11=CH11+CI11,"отл",FALSE)</f>
        <v>отл</v>
      </c>
      <c r="CH56" s="153" t="str">
        <f>IF(CE12=CH12+CI12,"отл",FALSE)</f>
        <v>отл</v>
      </c>
      <c r="CI56" s="153" t="str">
        <f>IF(CE13=CH13+CI13,"отл",FALSE)</f>
        <v>отл</v>
      </c>
      <c r="CJ56" s="153" t="str">
        <f>IF(CE14=CH14+CI14,"отл",FALSE)</f>
        <v>отл</v>
      </c>
      <c r="CK56" s="153" t="str">
        <f>IF(CE15=CH15+CI15,"отл",FALSE)</f>
        <v>отл</v>
      </c>
      <c r="CL56" s="153" t="str">
        <f>IF(CE16=CH16+CI16,"отл",FALSE)</f>
        <v>отл</v>
      </c>
      <c r="CM56" s="153" t="str">
        <f>IF(CE17=CH17+CI17,"отл",FALSE)</f>
        <v>отл</v>
      </c>
      <c r="CN56" s="149" t="s">
        <v>125</v>
      </c>
      <c r="CO56" s="147"/>
      <c r="CP56" s="153" t="str">
        <f>IF(CR7=CU7+CV7,"отл",FALSE)</f>
        <v>отл</v>
      </c>
      <c r="CQ56" s="153" t="str">
        <f>IF(CR8=CU8+CV8,"отл",FALSE)</f>
        <v>отл</v>
      </c>
      <c r="CR56" s="153" t="str">
        <f>IF(CR9=CU9+CV9,"отл",FALSE)</f>
        <v>отл</v>
      </c>
      <c r="CS56" s="153" t="str">
        <f>IF(CR10=CU10+CV10,"отл",FALSE)</f>
        <v>отл</v>
      </c>
      <c r="CT56" s="153" t="str">
        <f>IF(CR11=CU11+CV11,"отл",FALSE)</f>
        <v>отл</v>
      </c>
      <c r="CU56" s="153" t="str">
        <f>IF(CR12=CU12+CV12,"отл",FALSE)</f>
        <v>отл</v>
      </c>
      <c r="CV56" s="153" t="str">
        <f>IF(CR13=CU13+CV13,"отл",FALSE)</f>
        <v>отл</v>
      </c>
      <c r="CW56" s="153" t="str">
        <f>IF(CR14=CU14+CV14,"отл",FALSE)</f>
        <v>отл</v>
      </c>
      <c r="CX56" s="153" t="str">
        <f>IF(CR15=CU15+CV15,"отл",FALSE)</f>
        <v>отл</v>
      </c>
      <c r="CY56" s="153" t="str">
        <f>IF(CR16=CU16+CV16,"отл",FALSE)</f>
        <v>отл</v>
      </c>
      <c r="CZ56" s="153" t="str">
        <f>IF(CR17=CU17+CV17,"отл",FALSE)</f>
        <v>отл</v>
      </c>
      <c r="DA56" s="149" t="s">
        <v>125</v>
      </c>
      <c r="DB56" s="147"/>
      <c r="DC56" s="153" t="str">
        <f>IF(DE7=DH7+DI7,"отл",FALSE)</f>
        <v>отл</v>
      </c>
      <c r="DD56" s="153" t="str">
        <f>IF(DE8=DH8+DI8,"отл",FALSE)</f>
        <v>отл</v>
      </c>
      <c r="DE56" s="153" t="str">
        <f>IF(DE9=DH9+DI9,"отл",FALSE)</f>
        <v>отл</v>
      </c>
      <c r="DF56" s="153" t="str">
        <f>IF(DE10=DH10+DI10,"отл",FALSE)</f>
        <v>отл</v>
      </c>
      <c r="DG56" s="153" t="str">
        <f>IF(DE11=DH11+DI11,"отл",FALSE)</f>
        <v>отл</v>
      </c>
      <c r="DH56" s="153" t="str">
        <f>IF(DE12=DH12+DI12,"отл",FALSE)</f>
        <v>отл</v>
      </c>
      <c r="DI56" s="153" t="str">
        <f>IF(DE13=DH13+DI13,"отл",FALSE)</f>
        <v>отл</v>
      </c>
      <c r="DJ56" s="153" t="str">
        <f>IF(DE14=DH14+DI14,"отл",FALSE)</f>
        <v>отл</v>
      </c>
      <c r="DK56" s="153" t="str">
        <f>IF(DE15=DH15+DI15,"отл",FALSE)</f>
        <v>отл</v>
      </c>
      <c r="DL56" s="153" t="str">
        <f>IF(DE16=DH16+DI16,"отл",FALSE)</f>
        <v>отл</v>
      </c>
      <c r="DM56" s="153" t="str">
        <f>IF(DE17=DH17+DI17,"отл",FALSE)</f>
        <v>отл</v>
      </c>
      <c r="DN56" s="149" t="s">
        <v>125</v>
      </c>
      <c r="DO56" s="147"/>
      <c r="DP56" s="153" t="str">
        <f>IF(DR7=DU7+DV7,"отл",FALSE)</f>
        <v>отл</v>
      </c>
      <c r="DQ56" s="153" t="str">
        <f>IF(DR8=DU8+DV8,"отл",FALSE)</f>
        <v>отл</v>
      </c>
      <c r="DR56" s="153" t="str">
        <f>IF(DR9=DU9+DV9,"отл",FALSE)</f>
        <v>отл</v>
      </c>
      <c r="DS56" s="153" t="str">
        <f>IF(DR10=DU10+DV10,"отл",FALSE)</f>
        <v>отл</v>
      </c>
      <c r="DT56" s="153" t="str">
        <f>IF(DR11=DU11+DV11,"отл",FALSE)</f>
        <v>отл</v>
      </c>
      <c r="DU56" s="153" t="str">
        <f>IF(DR12=DU12+DV12,"отл",FALSE)</f>
        <v>отл</v>
      </c>
      <c r="DV56" s="153" t="str">
        <f>IF(DR13=DU13+DV13,"отл",FALSE)</f>
        <v>отл</v>
      </c>
      <c r="DW56" s="153" t="str">
        <f>IF(DR14=DU14+DV14,"отл",FALSE)</f>
        <v>отл</v>
      </c>
      <c r="DX56" s="153" t="str">
        <f>IF(DR15=DU15+DV15,"отл",FALSE)</f>
        <v>отл</v>
      </c>
      <c r="DY56" s="153" t="str">
        <f>IF(DR16=DU16+DV16,"отл",FALSE)</f>
        <v>отл</v>
      </c>
      <c r="DZ56" s="153" t="str">
        <f>IF(DR17=DU17+DV17,"отл",FALSE)</f>
        <v>отл</v>
      </c>
      <c r="EA56" s="149" t="s">
        <v>125</v>
      </c>
      <c r="EB56" s="147"/>
      <c r="EC56" s="153" t="str">
        <f>IF(EE7=EH7+EI7,"отл",FALSE)</f>
        <v>отл</v>
      </c>
      <c r="ED56" s="153" t="str">
        <f>IF(EE8=EH8+EI8,"отл",FALSE)</f>
        <v>отл</v>
      </c>
      <c r="EE56" s="153" t="str">
        <f>IF(EE9=EH9+EI9,"отл",FALSE)</f>
        <v>отл</v>
      </c>
      <c r="EF56" s="153" t="str">
        <f>IF(EE10=EH10+EI10,"отл",FALSE)</f>
        <v>отл</v>
      </c>
      <c r="EG56" s="153" t="str">
        <f>IF(EE11=EH11+EI11,"отл",FALSE)</f>
        <v>отл</v>
      </c>
      <c r="EH56" s="153" t="str">
        <f>IF(EE12=EH12+EI12,"отл",FALSE)</f>
        <v>отл</v>
      </c>
      <c r="EI56" s="153" t="str">
        <f>IF(EE13=EH13+EI13,"отл",FALSE)</f>
        <v>отл</v>
      </c>
      <c r="EJ56" s="153" t="str">
        <f>IF(EE14=EH14+EI14,"отл",FALSE)</f>
        <v>отл</v>
      </c>
      <c r="EK56" s="153" t="str">
        <f>IF(EE15=EH15+EI15,"отл",FALSE)</f>
        <v>отл</v>
      </c>
      <c r="EL56" s="153" t="str">
        <f>IF(EE16=EH16+EI16,"отл",FALSE)</f>
        <v>отл</v>
      </c>
      <c r="EM56" s="153" t="str">
        <f>IF(EE17=EH17+EI17,"отл",FALSE)</f>
        <v>отл</v>
      </c>
      <c r="EN56" s="149" t="s">
        <v>125</v>
      </c>
      <c r="EO56" s="147"/>
      <c r="EP56" s="153" t="str">
        <f>IF(ER7=EU7+EV7,"отл",FALSE)</f>
        <v>отл</v>
      </c>
      <c r="EQ56" s="153" t="str">
        <f>IF(ER8=EU8+EV8,"отл",FALSE)</f>
        <v>отл</v>
      </c>
      <c r="ER56" s="153" t="str">
        <f>IF(ER9=EU9+EV9,"отл",FALSE)</f>
        <v>отл</v>
      </c>
      <c r="ES56" s="153" t="str">
        <f>IF(ER10=EU10+EV10,"отл",FALSE)</f>
        <v>отл</v>
      </c>
      <c r="ET56" s="153" t="str">
        <f>IF(ER11=EU11+EV11,"отл",FALSE)</f>
        <v>отл</v>
      </c>
      <c r="EU56" s="153" t="str">
        <f>IF(ER12=EU12+EV12,"отл",FALSE)</f>
        <v>отл</v>
      </c>
      <c r="EV56" s="153" t="str">
        <f>IF(ER13=EU13+EV13,"отл",FALSE)</f>
        <v>отл</v>
      </c>
      <c r="EW56" s="153" t="str">
        <f>IF(ER14=EU14+EV14,"отл",FALSE)</f>
        <v>отл</v>
      </c>
      <c r="EX56" s="153" t="str">
        <f>IF(ER15=EU15+EV15,"отл",FALSE)</f>
        <v>отл</v>
      </c>
      <c r="EY56" s="153" t="str">
        <f>IF(ER16=EU16+EV16,"отл",FALSE)</f>
        <v>отл</v>
      </c>
      <c r="EZ56" s="153" t="str">
        <f>IF(ER17=EU17+EV17,"отл",FALSE)</f>
        <v>отл</v>
      </c>
      <c r="FA56" s="149" t="s">
        <v>125</v>
      </c>
      <c r="FB56" s="147"/>
      <c r="FC56" s="153" t="str">
        <f>IF(FE7=FH7+FI7,"отл",FALSE)</f>
        <v>отл</v>
      </c>
      <c r="FD56" s="153" t="str">
        <f>IF(FE8=FH8+FI8,"отл",FALSE)</f>
        <v>отл</v>
      </c>
      <c r="FE56" s="153" t="str">
        <f>IF(FE9=FH9+FI9,"отл",FALSE)</f>
        <v>отл</v>
      </c>
      <c r="FF56" s="153" t="str">
        <f>IF(FE10=FH10+FI10,"отл",FALSE)</f>
        <v>отл</v>
      </c>
      <c r="FG56" s="153" t="str">
        <f>IF(FE11=FH11+FI11,"отл",FALSE)</f>
        <v>отл</v>
      </c>
      <c r="FH56" s="153" t="str">
        <f>IF(FE12=FH12+FI12,"отл",FALSE)</f>
        <v>отл</v>
      </c>
      <c r="FI56" s="153" t="str">
        <f>IF(FE13=FH13+FI13,"отл",FALSE)</f>
        <v>отл</v>
      </c>
      <c r="FJ56" s="153" t="str">
        <f>IF(FE14=FH14+FI14,"отл",FALSE)</f>
        <v>отл</v>
      </c>
      <c r="FK56" s="153" t="str">
        <f>IF(FE15=FH15+FI15,"отл",FALSE)</f>
        <v>отл</v>
      </c>
      <c r="FL56" s="153" t="str">
        <f>IF(FE16=FH16+FI16,"отл",FALSE)</f>
        <v>отл</v>
      </c>
      <c r="FM56" s="153" t="str">
        <f>IF(FE17=FH17+FI17,"отл",FALSE)</f>
        <v>отл</v>
      </c>
      <c r="FN56" s="149" t="s">
        <v>125</v>
      </c>
      <c r="FO56" s="147"/>
      <c r="FP56" s="153" t="str">
        <f>IF(FR7=FU7+FV7,"отл",FALSE)</f>
        <v>отл</v>
      </c>
      <c r="FQ56" s="153" t="str">
        <f>IF(FR8=FU8+FV8,"отл",FALSE)</f>
        <v>отл</v>
      </c>
      <c r="FR56" s="153" t="str">
        <f>IF(FR9=FU9+FV9,"отл",FALSE)</f>
        <v>отл</v>
      </c>
      <c r="FS56" s="153" t="str">
        <f>IF(FR10=FU10+FV10,"отл",FALSE)</f>
        <v>отл</v>
      </c>
      <c r="FT56" s="153" t="str">
        <f>IF(FR11=FU11+FV11,"отл",FALSE)</f>
        <v>отл</v>
      </c>
      <c r="FU56" s="153" t="str">
        <f>IF(FR12=FU12+FV12,"отл",FALSE)</f>
        <v>отл</v>
      </c>
      <c r="FV56" s="153" t="str">
        <f>IF(FR13=FU13+FV13,"отл",FALSE)</f>
        <v>отл</v>
      </c>
      <c r="FW56" s="153" t="str">
        <f>IF(FR14=FU14+FV14,"отл",FALSE)</f>
        <v>отл</v>
      </c>
      <c r="FX56" s="153" t="str">
        <f>IF(FR15=FU15+FV15,"отл",FALSE)</f>
        <v>отл</v>
      </c>
      <c r="FY56" s="153" t="str">
        <f>IF(FR16=FU16+FV16,"отл",FALSE)</f>
        <v>отл</v>
      </c>
      <c r="FZ56" s="153" t="str">
        <f>IF(FR17=FU17+FV17,"отл",FALSE)</f>
        <v>отл</v>
      </c>
      <c r="GA56" s="149" t="s">
        <v>125</v>
      </c>
      <c r="GB56" s="147"/>
      <c r="GC56" s="153" t="str">
        <f>IF(GE7=GH7+GI7,"отл",FALSE)</f>
        <v>отл</v>
      </c>
      <c r="GD56" s="153" t="str">
        <f>IF(GE8=GH8+GI8,"отл",FALSE)</f>
        <v>отл</v>
      </c>
      <c r="GE56" s="153" t="str">
        <f>IF(GE9=GH9+GI9,"отл",FALSE)</f>
        <v>отл</v>
      </c>
      <c r="GF56" s="153" t="str">
        <f>IF(GE10=GH10+GI10,"отл",FALSE)</f>
        <v>отл</v>
      </c>
      <c r="GG56" s="153" t="str">
        <f>IF(GE11=GH11+GI11,"отл",FALSE)</f>
        <v>отл</v>
      </c>
      <c r="GH56" s="153" t="str">
        <f>IF(GE12=GH12+GI12,"отл",FALSE)</f>
        <v>отл</v>
      </c>
      <c r="GI56" s="153" t="str">
        <f>IF(GE13=GH13+GI13,"отл",FALSE)</f>
        <v>отл</v>
      </c>
      <c r="GJ56" s="153" t="str">
        <f>IF(GE14=GH14+GI14,"отл",FALSE)</f>
        <v>отл</v>
      </c>
      <c r="GK56" s="153" t="str">
        <f>IF(GE15=GH15+GI15,"отл",FALSE)</f>
        <v>отл</v>
      </c>
      <c r="GL56" s="153" t="str">
        <f>IF(GE16=GH16+GI16,"отл",FALSE)</f>
        <v>отл</v>
      </c>
      <c r="GM56" s="153" t="str">
        <f>IF(GE17=GH17+GI17,"отл",FALSE)</f>
        <v>отл</v>
      </c>
      <c r="GN56" s="149" t="s">
        <v>125</v>
      </c>
      <c r="GO56" s="147"/>
      <c r="GP56" s="153" t="str">
        <f>IF(GR7=GU7+GV7,"отл",FALSE)</f>
        <v>отл</v>
      </c>
      <c r="GQ56" s="153" t="str">
        <f>IF(GR8=GU8+GV8,"отл",FALSE)</f>
        <v>отл</v>
      </c>
      <c r="GR56" s="153" t="str">
        <f>IF(GR9=GU9+GV9,"отл",FALSE)</f>
        <v>отл</v>
      </c>
      <c r="GS56" s="153" t="str">
        <f>IF(GR10=GU10+GV10,"отл",FALSE)</f>
        <v>отл</v>
      </c>
      <c r="GT56" s="153" t="str">
        <f>IF(GR11=GU11+GV11,"отл",FALSE)</f>
        <v>отл</v>
      </c>
      <c r="GU56" s="153" t="str">
        <f>IF(GR12=GU12+GV12,"отл",FALSE)</f>
        <v>отл</v>
      </c>
      <c r="GV56" s="153" t="str">
        <f>IF(GR13=GU13+GV13,"отл",FALSE)</f>
        <v>отл</v>
      </c>
      <c r="GW56" s="153" t="str">
        <f>IF(GR14=GU14+GV14,"отл",FALSE)</f>
        <v>отл</v>
      </c>
      <c r="GX56" s="153" t="str">
        <f>IF(GR15=GU15+GV15,"отл",FALSE)</f>
        <v>отл</v>
      </c>
      <c r="GY56" s="153" t="str">
        <f>IF(GR16=GU16+GV16,"отл",FALSE)</f>
        <v>отл</v>
      </c>
      <c r="GZ56" s="153" t="str">
        <f>IF(GR17=GU17+GV17,"отл",FALSE)</f>
        <v>отл</v>
      </c>
      <c r="HA56" s="149" t="s">
        <v>125</v>
      </c>
      <c r="HB56" s="147"/>
      <c r="HC56" s="153" t="str">
        <f>IF(HE7=HH7+HI7,"отл",FALSE)</f>
        <v>отл</v>
      </c>
      <c r="HD56" s="153" t="str">
        <f>IF(HE8=HH8+HI8,"отл",FALSE)</f>
        <v>отл</v>
      </c>
      <c r="HE56" s="153" t="str">
        <f>IF(HE9=HH9+HI9,"отл",FALSE)</f>
        <v>отл</v>
      </c>
      <c r="HF56" s="153" t="str">
        <f>IF(HE10=HH10+HI10,"отл",FALSE)</f>
        <v>отл</v>
      </c>
      <c r="HG56" s="153" t="str">
        <f>IF(HE11=HH11+HI11,"отл",FALSE)</f>
        <v>отл</v>
      </c>
      <c r="HH56" s="153" t="str">
        <f>IF(HE12=HH12+HI12,"отл",FALSE)</f>
        <v>отл</v>
      </c>
      <c r="HI56" s="153" t="str">
        <f>IF(HE13=HH13+HI13,"отл",FALSE)</f>
        <v>отл</v>
      </c>
      <c r="HJ56" s="153" t="str">
        <f>IF(HE14=HH14+HI14,"отл",FALSE)</f>
        <v>отл</v>
      </c>
      <c r="HK56" s="153" t="str">
        <f>IF(HE15=HH15+HI15,"отл",FALSE)</f>
        <v>отл</v>
      </c>
      <c r="HL56" s="153" t="str">
        <f>IF(HE16=HH16+HI16,"отл",FALSE)</f>
        <v>отл</v>
      </c>
      <c r="HM56" s="153" t="str">
        <f>IF(HE17=HH17+HI17,"отл",FALSE)</f>
        <v>отл</v>
      </c>
      <c r="HN56" s="149" t="s">
        <v>125</v>
      </c>
      <c r="HO56" s="147"/>
      <c r="HP56" s="153" t="str">
        <f>IF(HR7=HU7+HV7,"отл",FALSE)</f>
        <v>отл</v>
      </c>
      <c r="HQ56" s="153" t="str">
        <f>IF(HR8=HU8+HV8,"отл",FALSE)</f>
        <v>отл</v>
      </c>
      <c r="HR56" s="153" t="str">
        <f>IF(HR9=HU9+HV9,"отл",FALSE)</f>
        <v>отл</v>
      </c>
      <c r="HS56" s="153" t="str">
        <f>IF(HR10=HU10+HV10,"отл",FALSE)</f>
        <v>отл</v>
      </c>
      <c r="HT56" s="153" t="str">
        <f>IF(HR11=HU11+HV11,"отл",FALSE)</f>
        <v>отл</v>
      </c>
      <c r="HU56" s="153" t="str">
        <f>IF(HR12=HU12+HV12,"отл",FALSE)</f>
        <v>отл</v>
      </c>
      <c r="HV56" s="153" t="str">
        <f>IF(HR13=HU13+HV13,"отл",FALSE)</f>
        <v>отл</v>
      </c>
      <c r="HW56" s="153" t="str">
        <f>IF(HR14=HU14+HV14,"отл",FALSE)</f>
        <v>отл</v>
      </c>
      <c r="HX56" s="153" t="str">
        <f>IF(HR15=HU15+HV15,"отл",FALSE)</f>
        <v>отл</v>
      </c>
      <c r="HY56" s="153" t="str">
        <f>IF(HR16=HU16+HV16,"отл",FALSE)</f>
        <v>отл</v>
      </c>
      <c r="HZ56" s="153" t="str">
        <f>IF(HR17=HU17+HV17,"отл",FALSE)</f>
        <v>отл</v>
      </c>
      <c r="IA56" s="149" t="s">
        <v>125</v>
      </c>
      <c r="IB56" s="147"/>
      <c r="IC56" s="153" t="str">
        <f>IF(IE7=IH7+II7,"отл",FALSE)</f>
        <v>отл</v>
      </c>
      <c r="ID56" s="153" t="str">
        <f>IF(IE8=IH8+II8,"отл",FALSE)</f>
        <v>отл</v>
      </c>
      <c r="IE56" s="153" t="str">
        <f>IF(IE9=IH9+II9,"отл",FALSE)</f>
        <v>отл</v>
      </c>
      <c r="IF56" s="153" t="str">
        <f>IF(IE10=IH10+II10,"отл",FALSE)</f>
        <v>отл</v>
      </c>
      <c r="IG56" s="153" t="str">
        <f>IF(IE11=IH11+II11,"отл",FALSE)</f>
        <v>отл</v>
      </c>
      <c r="IH56" s="153" t="str">
        <f>IF(IE12=IH12+II12,"отл",FALSE)</f>
        <v>отл</v>
      </c>
      <c r="II56" s="153" t="str">
        <f>IF(IE13=IH13+II13,"отл",FALSE)</f>
        <v>отл</v>
      </c>
      <c r="IJ56" s="153" t="str">
        <f>IF(IE14=IH14+II14,"отл",FALSE)</f>
        <v>отл</v>
      </c>
      <c r="IK56" s="153" t="str">
        <f>IF(IE15=IH15+II15,"отл",FALSE)</f>
        <v>отл</v>
      </c>
      <c r="IL56" s="153" t="str">
        <f>IF(IE16=IH16+II16,"отл",FALSE)</f>
        <v>отл</v>
      </c>
      <c r="IM56" s="153" t="str">
        <f>IF(IE17=IH17+II17,"отл",FALSE)</f>
        <v>отл</v>
      </c>
    </row>
    <row r="57" spans="1:247" ht="15">
      <c r="A57" s="149" t="s">
        <v>126</v>
      </c>
      <c r="B57" s="147"/>
      <c r="C57" s="153" t="str">
        <f>IF(G7=J7+K7,"отл",FALSE)</f>
        <v>отл</v>
      </c>
      <c r="D57" s="153" t="str">
        <f>IF(G8=J8+K8,"отл",FALSE)</f>
        <v>отл</v>
      </c>
      <c r="E57" s="153" t="str">
        <f>IF(G9=J9+K9,"отл",FALSE)</f>
        <v>отл</v>
      </c>
      <c r="F57" s="153" t="str">
        <f>IF(G10=J10+K10,"отл",FALSE)</f>
        <v>отл</v>
      </c>
      <c r="G57" s="153" t="str">
        <f>IF(G11=J11+K11,"отл",FALSE)</f>
        <v>отл</v>
      </c>
      <c r="H57" s="153" t="str">
        <f>IF(G12=J12+K12,"отл",FALSE)</f>
        <v>отл</v>
      </c>
      <c r="I57" s="153" t="str">
        <f>IF(G13=J13+K13,"отл",FALSE)</f>
        <v>отл</v>
      </c>
      <c r="J57" s="153" t="str">
        <f>IF(G14=J14+K14,"отл",FALSE)</f>
        <v>отл</v>
      </c>
      <c r="K57" s="153" t="str">
        <f>IF(G15=J15+K15,"отл",FALSE)</f>
        <v>отл</v>
      </c>
      <c r="L57" s="153" t="str">
        <f>IF(G16=J16+K16,"отл",FALSE)</f>
        <v>отл</v>
      </c>
      <c r="M57" s="153" t="str">
        <f>IF(G17=J17+K17,"отл",FALSE)</f>
        <v>отл</v>
      </c>
      <c r="N57" s="149" t="s">
        <v>126</v>
      </c>
      <c r="O57" s="147"/>
      <c r="P57" s="153" t="str">
        <f>IF(T7=W7+X7,"отл",FALSE)</f>
        <v>отл</v>
      </c>
      <c r="Q57" s="153" t="str">
        <f>IF(T8=W8+X8,"отл",FALSE)</f>
        <v>отл</v>
      </c>
      <c r="R57" s="153" t="str">
        <f>IF(T9=W9+X9,"отл",FALSE)</f>
        <v>отл</v>
      </c>
      <c r="S57" s="153" t="str">
        <f>IF(T10=W10+X10,"отл",FALSE)</f>
        <v>отл</v>
      </c>
      <c r="T57" s="153" t="str">
        <f>IF(T11=W11+X11,"отл",FALSE)</f>
        <v>отл</v>
      </c>
      <c r="U57" s="153" t="str">
        <f>IF(T12=W12+X12,"отл",FALSE)</f>
        <v>отл</v>
      </c>
      <c r="V57" s="153" t="str">
        <f>IF(T13=W13+X13,"отл",FALSE)</f>
        <v>отл</v>
      </c>
      <c r="W57" s="153" t="str">
        <f>IF(T14=W14+X14,"отл",FALSE)</f>
        <v>отл</v>
      </c>
      <c r="X57" s="153" t="str">
        <f>IF(T15=W15+X15,"отл",FALSE)</f>
        <v>отл</v>
      </c>
      <c r="Y57" s="153" t="str">
        <f>IF(T16=W16+X16,"отл",FALSE)</f>
        <v>отл</v>
      </c>
      <c r="Z57" s="153" t="str">
        <f>IF(T17=W17+X17,"отл",FALSE)</f>
        <v>отл</v>
      </c>
      <c r="AA57" s="149" t="s">
        <v>126</v>
      </c>
      <c r="AB57" s="147"/>
      <c r="AC57" s="153" t="str">
        <f>IF(AG7=AJ7+AK7,"отл",FALSE)</f>
        <v>отл</v>
      </c>
      <c r="AD57" s="153" t="str">
        <f>IF(AG8=AJ8+AK8,"отл",FALSE)</f>
        <v>отл</v>
      </c>
      <c r="AE57" s="153" t="str">
        <f>IF(AG9=AJ9+AK9,"отл",FALSE)</f>
        <v>отл</v>
      </c>
      <c r="AF57" s="153" t="str">
        <f>IF(AG10=AJ10+AK10,"отл",FALSE)</f>
        <v>отл</v>
      </c>
      <c r="AG57" s="153" t="str">
        <f>IF(AG11=AJ11+AK11,"отл",FALSE)</f>
        <v>отл</v>
      </c>
      <c r="AH57" s="153" t="str">
        <f>IF(AG12=AJ12+AK12,"отл",FALSE)</f>
        <v>отл</v>
      </c>
      <c r="AI57" s="153" t="str">
        <f>IF(AG13=AJ13+AK13,"отл",FALSE)</f>
        <v>отл</v>
      </c>
      <c r="AJ57" s="153" t="str">
        <f>IF(AG14=AJ14+AK14,"отл",FALSE)</f>
        <v>отл</v>
      </c>
      <c r="AK57" s="153" t="str">
        <f>IF(AG15=AJ15+AK15,"отл",FALSE)</f>
        <v>отл</v>
      </c>
      <c r="AL57" s="153" t="str">
        <f>IF(AG16=AJ16+AK16,"отл",FALSE)</f>
        <v>отл</v>
      </c>
      <c r="AM57" s="153" t="str">
        <f>IF(AG17=AJ17+AK17,"отл",FALSE)</f>
        <v>отл</v>
      </c>
      <c r="AN57" s="149" t="s">
        <v>126</v>
      </c>
      <c r="AO57" s="147"/>
      <c r="AP57" s="153" t="str">
        <f>IF(AT7=AW7+AX7,"отл",FALSE)</f>
        <v>отл</v>
      </c>
      <c r="AQ57" s="153" t="str">
        <f>IF(AT8=AW8+AX8,"отл",FALSE)</f>
        <v>отл</v>
      </c>
      <c r="AR57" s="153" t="str">
        <f>IF(AT9=AW9+AX9,"отл",FALSE)</f>
        <v>отл</v>
      </c>
      <c r="AS57" s="153" t="str">
        <f>IF(AT10=AW10+AX10,"отл",FALSE)</f>
        <v>отл</v>
      </c>
      <c r="AT57" s="153" t="str">
        <f>IF(AT11=AW11+AX11,"отл",FALSE)</f>
        <v>отл</v>
      </c>
      <c r="AU57" s="153" t="str">
        <f>IF(AT12=AW12+AX12,"отл",FALSE)</f>
        <v>отл</v>
      </c>
      <c r="AV57" s="153" t="str">
        <f>IF(AT13=AW13+AX13,"отл",FALSE)</f>
        <v>отл</v>
      </c>
      <c r="AW57" s="153" t="str">
        <f>IF(AT14=AW14+AX14,"отл",FALSE)</f>
        <v>отл</v>
      </c>
      <c r="AX57" s="153" t="str">
        <f>IF(AT15=AW15+AX15,"отл",FALSE)</f>
        <v>отл</v>
      </c>
      <c r="AY57" s="153" t="str">
        <f>IF(AT16=AW16+AX16,"отл",FALSE)</f>
        <v>отл</v>
      </c>
      <c r="AZ57" s="153" t="str">
        <f>IF(AT17=AW17+AX17,"отл",FALSE)</f>
        <v>отл</v>
      </c>
      <c r="BA57" s="149" t="s">
        <v>126</v>
      </c>
      <c r="BB57" s="147"/>
      <c r="BC57" s="153" t="str">
        <f>IF(BG7=BJ7+BK7,"отл",FALSE)</f>
        <v>отл</v>
      </c>
      <c r="BD57" s="153" t="str">
        <f>IF(BG8=BJ8+BK8,"отл",FALSE)</f>
        <v>отл</v>
      </c>
      <c r="BE57" s="153" t="str">
        <f>IF(BG9=BJ9+BK9,"отл",FALSE)</f>
        <v>отл</v>
      </c>
      <c r="BF57" s="153" t="str">
        <f>IF(BG10=BJ10+BK10,"отл",FALSE)</f>
        <v>отл</v>
      </c>
      <c r="BG57" s="153" t="str">
        <f>IF(BG11=BJ11+BK11,"отл",FALSE)</f>
        <v>отл</v>
      </c>
      <c r="BH57" s="153" t="str">
        <f>IF(BG12=BJ12+BK12,"отл",FALSE)</f>
        <v>отл</v>
      </c>
      <c r="BI57" s="153" t="str">
        <f>IF(BG13=BJ13+BK13,"отл",FALSE)</f>
        <v>отл</v>
      </c>
      <c r="BJ57" s="153" t="str">
        <f>IF(BG14=BJ14+BK14,"отл",FALSE)</f>
        <v>отл</v>
      </c>
      <c r="BK57" s="153" t="str">
        <f>IF(BG15=BJ15+BK15,"отл",FALSE)</f>
        <v>отл</v>
      </c>
      <c r="BL57" s="153" t="str">
        <f>IF(BG16=BJ16+BK16,"отл",FALSE)</f>
        <v>отл</v>
      </c>
      <c r="BM57" s="153" t="str">
        <f>IF(BG17=BJ17+BK17,"отл",FALSE)</f>
        <v>отл</v>
      </c>
      <c r="BN57" s="149" t="s">
        <v>126</v>
      </c>
      <c r="BO57" s="147"/>
      <c r="BP57" s="153" t="str">
        <f>IF(BT7=BW7+BX7,"отл",FALSE)</f>
        <v>отл</v>
      </c>
      <c r="BQ57" s="153" t="str">
        <f>IF(BT8=BW8+BX8,"отл",FALSE)</f>
        <v>отл</v>
      </c>
      <c r="BR57" s="153" t="str">
        <f>IF(BT9=BW9+BX9,"отл",FALSE)</f>
        <v>отл</v>
      </c>
      <c r="BS57" s="153" t="str">
        <f>IF(BT10=BW10+BX10,"отл",FALSE)</f>
        <v>отл</v>
      </c>
      <c r="BT57" s="153" t="str">
        <f>IF(BT11=BW11+BX11,"отл",FALSE)</f>
        <v>отл</v>
      </c>
      <c r="BU57" s="153" t="str">
        <f>IF(BT12=BW12+BX12,"отл",FALSE)</f>
        <v>отл</v>
      </c>
      <c r="BV57" s="153" t="str">
        <f>IF(BT13=BW13+BX13,"отл",FALSE)</f>
        <v>отл</v>
      </c>
      <c r="BW57" s="153" t="str">
        <f>IF(BT14=BW14+BX14,"отл",FALSE)</f>
        <v>отл</v>
      </c>
      <c r="BX57" s="153" t="str">
        <f>IF(BT15=BW15+BX15,"отл",FALSE)</f>
        <v>отл</v>
      </c>
      <c r="BY57" s="153" t="str">
        <f>IF(BT16=BW16+BX16,"отл",FALSE)</f>
        <v>отл</v>
      </c>
      <c r="BZ57" s="153" t="str">
        <f>IF(BT17=BW17+BX17,"отл",FALSE)</f>
        <v>отл</v>
      </c>
      <c r="CA57" s="149" t="s">
        <v>126</v>
      </c>
      <c r="CB57" s="147"/>
      <c r="CC57" s="153" t="str">
        <f>IF(CG7=CJ7+CK7,"отл",FALSE)</f>
        <v>отл</v>
      </c>
      <c r="CD57" s="153" t="str">
        <f>IF(CG8=CJ8+CK8,"отл",FALSE)</f>
        <v>отл</v>
      </c>
      <c r="CE57" s="153" t="str">
        <f>IF(CG9=CJ9+CK9,"отл",FALSE)</f>
        <v>отл</v>
      </c>
      <c r="CF57" s="153" t="str">
        <f>IF(CG10=CJ10+CK10,"отл",FALSE)</f>
        <v>отл</v>
      </c>
      <c r="CG57" s="153" t="str">
        <f>IF(CG11=CJ11+CK11,"отл",FALSE)</f>
        <v>отл</v>
      </c>
      <c r="CH57" s="153" t="str">
        <f>IF(CG12=CJ12+CK12,"отл",FALSE)</f>
        <v>отл</v>
      </c>
      <c r="CI57" s="153" t="str">
        <f>IF(CG13=CJ13+CK13,"отл",FALSE)</f>
        <v>отл</v>
      </c>
      <c r="CJ57" s="153" t="str">
        <f>IF(CG14=CJ14+CK14,"отл",FALSE)</f>
        <v>отл</v>
      </c>
      <c r="CK57" s="153" t="str">
        <f>IF(CG15=CJ15+CK15,"отл",FALSE)</f>
        <v>отл</v>
      </c>
      <c r="CL57" s="153" t="str">
        <f>IF(CG16=CJ16+CK16,"отл",FALSE)</f>
        <v>отл</v>
      </c>
      <c r="CM57" s="153" t="str">
        <f>IF(CG17=CJ17+CK17,"отл",FALSE)</f>
        <v>отл</v>
      </c>
      <c r="CN57" s="149" t="s">
        <v>126</v>
      </c>
      <c r="CO57" s="147"/>
      <c r="CP57" s="153" t="str">
        <f>IF(CT7=CW7+CX7,"отл",FALSE)</f>
        <v>отл</v>
      </c>
      <c r="CQ57" s="153" t="str">
        <f>IF(CT8=CW8+CX8,"отл",FALSE)</f>
        <v>отл</v>
      </c>
      <c r="CR57" s="153" t="str">
        <f>IF(CT9=CW9+CX9,"отл",FALSE)</f>
        <v>отл</v>
      </c>
      <c r="CS57" s="153" t="str">
        <f>IF(CT10=CW10+CX10,"отл",FALSE)</f>
        <v>отл</v>
      </c>
      <c r="CT57" s="153" t="str">
        <f>IF(CT11=CW11+CX11,"отл",FALSE)</f>
        <v>отл</v>
      </c>
      <c r="CU57" s="153" t="str">
        <f>IF(CT12=CW12+CX12,"отл",FALSE)</f>
        <v>отл</v>
      </c>
      <c r="CV57" s="153" t="str">
        <f>IF(CT13=CW13+CX13,"отл",FALSE)</f>
        <v>отл</v>
      </c>
      <c r="CW57" s="153" t="str">
        <f>IF(CT14=CW14+CX14,"отл",FALSE)</f>
        <v>отл</v>
      </c>
      <c r="CX57" s="153" t="str">
        <f>IF(CT15=CW15+CX15,"отл",FALSE)</f>
        <v>отл</v>
      </c>
      <c r="CY57" s="153" t="str">
        <f>IF(CT16=CW16+CX16,"отл",FALSE)</f>
        <v>отл</v>
      </c>
      <c r="CZ57" s="153" t="str">
        <f>IF(CT17=CW17+CX17,"отл",FALSE)</f>
        <v>отл</v>
      </c>
      <c r="DA57" s="149" t="s">
        <v>126</v>
      </c>
      <c r="DB57" s="147"/>
      <c r="DC57" s="153" t="str">
        <f>IF(DG7=DJ7+DK7,"отл",FALSE)</f>
        <v>отл</v>
      </c>
      <c r="DD57" s="153" t="str">
        <f>IF(DG8=DJ8+DK8,"отл",FALSE)</f>
        <v>отл</v>
      </c>
      <c r="DE57" s="153" t="str">
        <f>IF(DG9=DJ9+DK9,"отл",FALSE)</f>
        <v>отл</v>
      </c>
      <c r="DF57" s="153" t="str">
        <f>IF(DG10=DJ10+DK10,"отл",FALSE)</f>
        <v>отл</v>
      </c>
      <c r="DG57" s="153" t="str">
        <f>IF(DG11=DJ11+DK11,"отл",FALSE)</f>
        <v>отл</v>
      </c>
      <c r="DH57" s="153" t="str">
        <f>IF(DG12=DJ12+DK12,"отл",FALSE)</f>
        <v>отл</v>
      </c>
      <c r="DI57" s="153" t="str">
        <f>IF(DG13=DJ13+DK13,"отл",FALSE)</f>
        <v>отл</v>
      </c>
      <c r="DJ57" s="153" t="str">
        <f>IF(DG14=DJ14+DK14,"отл",FALSE)</f>
        <v>отл</v>
      </c>
      <c r="DK57" s="153" t="str">
        <f>IF(DG15=DJ15+DK15,"отл",FALSE)</f>
        <v>отл</v>
      </c>
      <c r="DL57" s="153" t="str">
        <f>IF(DG16=DJ16+DK16,"отл",FALSE)</f>
        <v>отл</v>
      </c>
      <c r="DM57" s="153" t="str">
        <f>IF(DG17=DJ17+DK17,"отл",FALSE)</f>
        <v>отл</v>
      </c>
      <c r="DN57" s="149" t="s">
        <v>126</v>
      </c>
      <c r="DO57" s="147"/>
      <c r="DP57" s="153" t="str">
        <f>IF(DT7=DW7+DX7,"отл",FALSE)</f>
        <v>отл</v>
      </c>
      <c r="DQ57" s="153" t="str">
        <f>IF(DT8=DW8+DX8,"отл",FALSE)</f>
        <v>отл</v>
      </c>
      <c r="DR57" s="153" t="str">
        <f>IF(DT9=DW9+DX9,"отл",FALSE)</f>
        <v>отл</v>
      </c>
      <c r="DS57" s="153" t="str">
        <f>IF(DT10=DW10+DX10,"отл",FALSE)</f>
        <v>отл</v>
      </c>
      <c r="DT57" s="153" t="str">
        <f>IF(DT11=DW11+DX11,"отл",FALSE)</f>
        <v>отл</v>
      </c>
      <c r="DU57" s="153" t="str">
        <f>IF(DT12=DW12+DX12,"отл",FALSE)</f>
        <v>отл</v>
      </c>
      <c r="DV57" s="153" t="str">
        <f>IF(DT13=DW13+DX13,"отл",FALSE)</f>
        <v>отл</v>
      </c>
      <c r="DW57" s="153" t="str">
        <f>IF(DT14=DW14+DX14,"отл",FALSE)</f>
        <v>отл</v>
      </c>
      <c r="DX57" s="153" t="str">
        <f>IF(DT15=DW15+DX15,"отл",FALSE)</f>
        <v>отл</v>
      </c>
      <c r="DY57" s="153" t="str">
        <f>IF(DT16=DW16+DX16,"отл",FALSE)</f>
        <v>отл</v>
      </c>
      <c r="DZ57" s="153" t="str">
        <f>IF(DT17=DW17+DX17,"отл",FALSE)</f>
        <v>отл</v>
      </c>
      <c r="EA57" s="149" t="s">
        <v>126</v>
      </c>
      <c r="EB57" s="147"/>
      <c r="EC57" s="153" t="str">
        <f>IF(EG7=EJ7+EK7,"отл",FALSE)</f>
        <v>отл</v>
      </c>
      <c r="ED57" s="153" t="str">
        <f>IF(EG8=EJ8+EK8,"отл",FALSE)</f>
        <v>отл</v>
      </c>
      <c r="EE57" s="153" t="str">
        <f>IF(EG9=EJ9+EK9,"отл",FALSE)</f>
        <v>отл</v>
      </c>
      <c r="EF57" s="153" t="str">
        <f>IF(EG10=EJ10+EK10,"отл",FALSE)</f>
        <v>отл</v>
      </c>
      <c r="EG57" s="153" t="str">
        <f>IF(EG11=EJ11+EK11,"отл",FALSE)</f>
        <v>отл</v>
      </c>
      <c r="EH57" s="153" t="str">
        <f>IF(EG12=EJ12+EK12,"отл",FALSE)</f>
        <v>отл</v>
      </c>
      <c r="EI57" s="153" t="str">
        <f>IF(EG13=EJ13+EK13,"отл",FALSE)</f>
        <v>отл</v>
      </c>
      <c r="EJ57" s="153" t="str">
        <f>IF(EG14=EJ14+EK14,"отл",FALSE)</f>
        <v>отл</v>
      </c>
      <c r="EK57" s="153" t="str">
        <f>IF(EG15=EJ15+EK15,"отл",FALSE)</f>
        <v>отл</v>
      </c>
      <c r="EL57" s="153" t="str">
        <f>IF(EG16=EJ16+EK16,"отл",FALSE)</f>
        <v>отл</v>
      </c>
      <c r="EM57" s="153" t="str">
        <f>IF(EG17=EJ17+EK17,"отл",FALSE)</f>
        <v>отл</v>
      </c>
      <c r="EN57" s="149" t="s">
        <v>126</v>
      </c>
      <c r="EO57" s="147"/>
      <c r="EP57" s="153" t="str">
        <f>IF(ET7=EW7+EX7,"отл",FALSE)</f>
        <v>отл</v>
      </c>
      <c r="EQ57" s="153" t="str">
        <f>IF(ET8=EW8+EX8,"отл",FALSE)</f>
        <v>отл</v>
      </c>
      <c r="ER57" s="153" t="str">
        <f>IF(ET9=EW9+EX9,"отл",FALSE)</f>
        <v>отл</v>
      </c>
      <c r="ES57" s="153" t="str">
        <f>IF(ET10=EW10+EX10,"отл",FALSE)</f>
        <v>отл</v>
      </c>
      <c r="ET57" s="153" t="str">
        <f>IF(ET11=EW11+EX11,"отл",FALSE)</f>
        <v>отл</v>
      </c>
      <c r="EU57" s="153" t="str">
        <f>IF(ET12=EW12+EX12,"отл",FALSE)</f>
        <v>отл</v>
      </c>
      <c r="EV57" s="153" t="str">
        <f>IF(ET13=EW13+EX13,"отл",FALSE)</f>
        <v>отл</v>
      </c>
      <c r="EW57" s="153" t="str">
        <f>IF(ET14=EW14+EX14,"отл",FALSE)</f>
        <v>отл</v>
      </c>
      <c r="EX57" s="153" t="str">
        <f>IF(ET15=EW15+EX15,"отл",FALSE)</f>
        <v>отл</v>
      </c>
      <c r="EY57" s="153" t="str">
        <f>IF(ET16=EW16+EX16,"отл",FALSE)</f>
        <v>отл</v>
      </c>
      <c r="EZ57" s="153" t="str">
        <f>IF(ET17=EW17+EX17,"отл",FALSE)</f>
        <v>отл</v>
      </c>
      <c r="FA57" s="149" t="s">
        <v>126</v>
      </c>
      <c r="FB57" s="147"/>
      <c r="FC57" s="153" t="str">
        <f>IF(FG7=FJ7+FK7,"отл",FALSE)</f>
        <v>отл</v>
      </c>
      <c r="FD57" s="153" t="str">
        <f>IF(FG8=FJ8+FK8,"отл",FALSE)</f>
        <v>отл</v>
      </c>
      <c r="FE57" s="153" t="str">
        <f>IF(FG9=FJ9+FK9,"отл",FALSE)</f>
        <v>отл</v>
      </c>
      <c r="FF57" s="153" t="str">
        <f>IF(FG10=FJ10+FK10,"отл",FALSE)</f>
        <v>отл</v>
      </c>
      <c r="FG57" s="153" t="str">
        <f>IF(FG11=FJ11+FK11,"отл",FALSE)</f>
        <v>отл</v>
      </c>
      <c r="FH57" s="153" t="str">
        <f>IF(FG12=FJ12+FK12,"отл",FALSE)</f>
        <v>отл</v>
      </c>
      <c r="FI57" s="153" t="str">
        <f>IF(FG13=FJ13+FK13,"отл",FALSE)</f>
        <v>отл</v>
      </c>
      <c r="FJ57" s="153" t="str">
        <f>IF(FG14=FJ14+FK14,"отл",FALSE)</f>
        <v>отл</v>
      </c>
      <c r="FK57" s="153" t="str">
        <f>IF(FG15=FJ15+FK15,"отл",FALSE)</f>
        <v>отл</v>
      </c>
      <c r="FL57" s="153" t="str">
        <f>IF(FG16=FJ16+FK16,"отл",FALSE)</f>
        <v>отл</v>
      </c>
      <c r="FM57" s="153" t="str">
        <f>IF(FG17=FJ17+FK17,"отл",FALSE)</f>
        <v>отл</v>
      </c>
      <c r="FN57" s="149" t="s">
        <v>126</v>
      </c>
      <c r="FO57" s="147"/>
      <c r="FP57" s="153" t="str">
        <f>IF(FT7=FW7+FX7,"отл",FALSE)</f>
        <v>отл</v>
      </c>
      <c r="FQ57" s="153" t="str">
        <f>IF(FT8=FW8+FX8,"отл",FALSE)</f>
        <v>отл</v>
      </c>
      <c r="FR57" s="153" t="str">
        <f>IF(FT9=FW9+FX9,"отл",FALSE)</f>
        <v>отл</v>
      </c>
      <c r="FS57" s="153" t="str">
        <f>IF(FT10=FW10+FX10,"отл",FALSE)</f>
        <v>отл</v>
      </c>
      <c r="FT57" s="153" t="str">
        <f>IF(FT11=FW11+FX11,"отл",FALSE)</f>
        <v>отл</v>
      </c>
      <c r="FU57" s="153" t="str">
        <f>IF(FT12=FW12+FX12,"отл",FALSE)</f>
        <v>отл</v>
      </c>
      <c r="FV57" s="153" t="str">
        <f>IF(FT13=FW13+FX13,"отл",FALSE)</f>
        <v>отл</v>
      </c>
      <c r="FW57" s="153" t="str">
        <f>IF(FT14=FW14+FX14,"отл",FALSE)</f>
        <v>отл</v>
      </c>
      <c r="FX57" s="153" t="str">
        <f>IF(FT15=FW15+FX15,"отл",FALSE)</f>
        <v>отл</v>
      </c>
      <c r="FY57" s="153" t="str">
        <f>IF(FT16=FW16+FX16,"отл",FALSE)</f>
        <v>отл</v>
      </c>
      <c r="FZ57" s="153" t="str">
        <f>IF(FT17=FW17+FX17,"отл",FALSE)</f>
        <v>отл</v>
      </c>
      <c r="GA57" s="149" t="s">
        <v>126</v>
      </c>
      <c r="GB57" s="147"/>
      <c r="GC57" s="153" t="str">
        <f>IF(GG7=GJ7+GK7,"отл",FALSE)</f>
        <v>отл</v>
      </c>
      <c r="GD57" s="153" t="str">
        <f>IF(GG8=GJ8+GK8,"отл",FALSE)</f>
        <v>отл</v>
      </c>
      <c r="GE57" s="153" t="str">
        <f>IF(GG9=GJ9+GK9,"отл",FALSE)</f>
        <v>отл</v>
      </c>
      <c r="GF57" s="153" t="str">
        <f>IF(GG10=GJ10+GK10,"отл",FALSE)</f>
        <v>отл</v>
      </c>
      <c r="GG57" s="153" t="str">
        <f>IF(GG11=GJ11+GK11,"отл",FALSE)</f>
        <v>отл</v>
      </c>
      <c r="GH57" s="153" t="str">
        <f>IF(GG12=GJ12+GK12,"отл",FALSE)</f>
        <v>отл</v>
      </c>
      <c r="GI57" s="153" t="str">
        <f>IF(GG13=GJ13+GK13,"отл",FALSE)</f>
        <v>отл</v>
      </c>
      <c r="GJ57" s="153" t="str">
        <f>IF(GG14=GJ14+GK14,"отл",FALSE)</f>
        <v>отл</v>
      </c>
      <c r="GK57" s="153" t="str">
        <f>IF(GG15=GJ15+GK15,"отл",FALSE)</f>
        <v>отл</v>
      </c>
      <c r="GL57" s="153" t="str">
        <f>IF(GG16=GJ16+GK16,"отл",FALSE)</f>
        <v>отл</v>
      </c>
      <c r="GM57" s="153" t="str">
        <f>IF(GG17=GJ17+GK17,"отл",FALSE)</f>
        <v>отл</v>
      </c>
      <c r="GN57" s="149" t="s">
        <v>126</v>
      </c>
      <c r="GO57" s="147"/>
      <c r="GP57" s="153" t="str">
        <f>IF(GT7=GW7+GX7,"отл",FALSE)</f>
        <v>отл</v>
      </c>
      <c r="GQ57" s="153" t="str">
        <f>IF(GT8=GW8+GX8,"отл",FALSE)</f>
        <v>отл</v>
      </c>
      <c r="GR57" s="153" t="str">
        <f>IF(GT9=GW9+GX9,"отл",FALSE)</f>
        <v>отл</v>
      </c>
      <c r="GS57" s="153" t="str">
        <f>IF(GT10=GW10+GX10,"отл",FALSE)</f>
        <v>отл</v>
      </c>
      <c r="GT57" s="153" t="str">
        <f>IF(GT11=GW11+GX11,"отл",FALSE)</f>
        <v>отл</v>
      </c>
      <c r="GU57" s="153" t="str">
        <f>IF(GT12=GW12+GX12,"отл",FALSE)</f>
        <v>отл</v>
      </c>
      <c r="GV57" s="153" t="str">
        <f>IF(GT13=GW13+GX13,"отл",FALSE)</f>
        <v>отл</v>
      </c>
      <c r="GW57" s="153" t="str">
        <f>IF(GT14=GW14+GX14,"отл",FALSE)</f>
        <v>отл</v>
      </c>
      <c r="GX57" s="153" t="str">
        <f>IF(GT15=GW15+GX15,"отл",FALSE)</f>
        <v>отл</v>
      </c>
      <c r="GY57" s="153" t="str">
        <f>IF(GT16=GW16+GX16,"отл",FALSE)</f>
        <v>отл</v>
      </c>
      <c r="GZ57" s="153" t="str">
        <f>IF(GT17=GW17+GX17,"отл",FALSE)</f>
        <v>отл</v>
      </c>
      <c r="HA57" s="149" t="s">
        <v>126</v>
      </c>
      <c r="HB57" s="147"/>
      <c r="HC57" s="153" t="str">
        <f>IF(HG7=HJ7+HK7,"отл",FALSE)</f>
        <v>отл</v>
      </c>
      <c r="HD57" s="153" t="str">
        <f>IF(HG8=HJ8+HK8,"отл",FALSE)</f>
        <v>отл</v>
      </c>
      <c r="HE57" s="153" t="str">
        <f>IF(HG9=HJ9+HK9,"отл",FALSE)</f>
        <v>отл</v>
      </c>
      <c r="HF57" s="153" t="str">
        <f>IF(HG10=HJ10+HK10,"отл",FALSE)</f>
        <v>отл</v>
      </c>
      <c r="HG57" s="153" t="str">
        <f>IF(HG11=HJ11+HK11,"отл",FALSE)</f>
        <v>отл</v>
      </c>
      <c r="HH57" s="153" t="str">
        <f>IF(HG12=HJ12+HK12,"отл",FALSE)</f>
        <v>отл</v>
      </c>
      <c r="HI57" s="153" t="str">
        <f>IF(HG13=HJ13+HK13,"отл",FALSE)</f>
        <v>отл</v>
      </c>
      <c r="HJ57" s="153" t="str">
        <f>IF(HG14=HJ14+HK14,"отл",FALSE)</f>
        <v>отл</v>
      </c>
      <c r="HK57" s="153" t="str">
        <f>IF(HG15=HJ15+HK15,"отл",FALSE)</f>
        <v>отл</v>
      </c>
      <c r="HL57" s="153" t="str">
        <f>IF(HG16=HJ16+HK16,"отл",FALSE)</f>
        <v>отл</v>
      </c>
      <c r="HM57" s="153" t="str">
        <f>IF(HG17=HJ17+HK17,"отл",FALSE)</f>
        <v>отл</v>
      </c>
      <c r="HN57" s="149" t="s">
        <v>126</v>
      </c>
      <c r="HO57" s="147"/>
      <c r="HP57" s="153" t="str">
        <f>IF(HT7=HW7+HX7,"отл",FALSE)</f>
        <v>отл</v>
      </c>
      <c r="HQ57" s="153" t="str">
        <f>IF(HT8=HW8+HX8,"отл",FALSE)</f>
        <v>отл</v>
      </c>
      <c r="HR57" s="153" t="str">
        <f>IF(HT9=HW9+HX9,"отл",FALSE)</f>
        <v>отл</v>
      </c>
      <c r="HS57" s="153" t="str">
        <f>IF(HT10=HW10+HX10,"отл",FALSE)</f>
        <v>отл</v>
      </c>
      <c r="HT57" s="153" t="str">
        <f>IF(HT11=HW11+HX11,"отл",FALSE)</f>
        <v>отл</v>
      </c>
      <c r="HU57" s="153" t="str">
        <f>IF(HT12=HW12+HX12,"отл",FALSE)</f>
        <v>отл</v>
      </c>
      <c r="HV57" s="153" t="str">
        <f>IF(HT13=HW13+HX13,"отл",FALSE)</f>
        <v>отл</v>
      </c>
      <c r="HW57" s="153" t="str">
        <f>IF(HT14=HW14+HX14,"отл",FALSE)</f>
        <v>отл</v>
      </c>
      <c r="HX57" s="153" t="str">
        <f>IF(HT15=HW15+HX15,"отл",FALSE)</f>
        <v>отл</v>
      </c>
      <c r="HY57" s="153" t="str">
        <f>IF(HT16=HW16+HX16,"отл",FALSE)</f>
        <v>отл</v>
      </c>
      <c r="HZ57" s="153" t="str">
        <f>IF(HT17=HW17+HX17,"отл",FALSE)</f>
        <v>отл</v>
      </c>
      <c r="IA57" s="149" t="s">
        <v>126</v>
      </c>
      <c r="IB57" s="147"/>
      <c r="IC57" s="153" t="str">
        <f>IF(IG7=IJ7+IK7,"отл",FALSE)</f>
        <v>отл</v>
      </c>
      <c r="ID57" s="153" t="str">
        <f>IF(IG8=IJ8+IK8,"отл",FALSE)</f>
        <v>отл</v>
      </c>
      <c r="IE57" s="153" t="str">
        <f>IF(IG9=IJ9+IK9,"отл",FALSE)</f>
        <v>отл</v>
      </c>
      <c r="IF57" s="153" t="str">
        <f>IF(IG10=IJ10+IK10,"отл",FALSE)</f>
        <v>отл</v>
      </c>
      <c r="IG57" s="153" t="str">
        <f>IF(IG11=IJ11+IK11,"отл",FALSE)</f>
        <v>отл</v>
      </c>
      <c r="IH57" s="153" t="str">
        <f>IF(IG12=IJ12+IK12,"отл",FALSE)</f>
        <v>отл</v>
      </c>
      <c r="II57" s="153" t="str">
        <f>IF(IG13=IJ13+IK13,"отл",FALSE)</f>
        <v>отл</v>
      </c>
      <c r="IJ57" s="153" t="str">
        <f>IF(IG14=IJ14+IK14,"отл",FALSE)</f>
        <v>отл</v>
      </c>
      <c r="IK57" s="153" t="str">
        <f>IF(IG15=IJ15+IK15,"отл",FALSE)</f>
        <v>отл</v>
      </c>
      <c r="IL57" s="153" t="str">
        <f>IF(IG16=IJ16+IK16,"отл",FALSE)</f>
        <v>отл</v>
      </c>
      <c r="IM57" s="153" t="str">
        <f>IF(IG17=IJ17+IK17,"отл",FALSE)</f>
        <v>отл</v>
      </c>
    </row>
    <row r="58" spans="3:240" ht="75">
      <c r="C58" s="187" t="s">
        <v>127</v>
      </c>
      <c r="E58" s="206" t="s">
        <v>128</v>
      </c>
      <c r="F58" s="206" t="s">
        <v>129</v>
      </c>
      <c r="G58" s="155"/>
      <c r="H58" s="155"/>
      <c r="I58" s="155"/>
      <c r="J58" s="155"/>
      <c r="K58" s="155"/>
      <c r="L58" s="205"/>
      <c r="M58" s="205"/>
      <c r="P58" s="187" t="s">
        <v>127</v>
      </c>
      <c r="R58" s="206" t="s">
        <v>128</v>
      </c>
      <c r="S58" s="206" t="s">
        <v>129</v>
      </c>
      <c r="AC58" s="187" t="s">
        <v>127</v>
      </c>
      <c r="AE58" s="206" t="s">
        <v>128</v>
      </c>
      <c r="AF58" s="206" t="s">
        <v>129</v>
      </c>
      <c r="AP58" s="187" t="s">
        <v>127</v>
      </c>
      <c r="AR58" s="206" t="s">
        <v>128</v>
      </c>
      <c r="AS58" s="206" t="s">
        <v>129</v>
      </c>
      <c r="BC58" s="187" t="s">
        <v>127</v>
      </c>
      <c r="BE58" s="206" t="s">
        <v>128</v>
      </c>
      <c r="BF58" s="206" t="s">
        <v>129</v>
      </c>
      <c r="BG58" s="155"/>
      <c r="BH58" s="155"/>
      <c r="BI58" s="155"/>
      <c r="BJ58" s="155"/>
      <c r="BK58" s="155"/>
      <c r="BL58" s="205"/>
      <c r="BM58" s="205"/>
      <c r="BP58" s="187" t="s">
        <v>127</v>
      </c>
      <c r="BR58" s="206" t="s">
        <v>128</v>
      </c>
      <c r="BS58" s="206" t="s">
        <v>129</v>
      </c>
      <c r="CC58" s="187" t="s">
        <v>127</v>
      </c>
      <c r="CE58" s="206" t="s">
        <v>128</v>
      </c>
      <c r="CF58" s="206" t="s">
        <v>129</v>
      </c>
      <c r="CP58" s="187" t="s">
        <v>127</v>
      </c>
      <c r="CR58" s="206" t="s">
        <v>128</v>
      </c>
      <c r="CS58" s="206" t="s">
        <v>129</v>
      </c>
      <c r="DC58" s="187" t="s">
        <v>127</v>
      </c>
      <c r="DE58" s="206" t="s">
        <v>128</v>
      </c>
      <c r="DF58" s="206" t="s">
        <v>129</v>
      </c>
      <c r="DP58" s="187" t="s">
        <v>127</v>
      </c>
      <c r="DR58" s="206" t="s">
        <v>128</v>
      </c>
      <c r="DS58" s="206" t="s">
        <v>129</v>
      </c>
      <c r="DT58" s="155"/>
      <c r="DU58" s="155"/>
      <c r="DV58" s="155"/>
      <c r="DW58" s="155"/>
      <c r="DX58" s="155"/>
      <c r="DY58" s="205"/>
      <c r="DZ58" s="205"/>
      <c r="EC58" s="187" t="s">
        <v>127</v>
      </c>
      <c r="EE58" s="206" t="s">
        <v>128</v>
      </c>
      <c r="EF58" s="206" t="s">
        <v>129</v>
      </c>
      <c r="EP58" s="187" t="s">
        <v>127</v>
      </c>
      <c r="ER58" s="206" t="s">
        <v>128</v>
      </c>
      <c r="ES58" s="206" t="s">
        <v>129</v>
      </c>
      <c r="FC58" s="187" t="s">
        <v>127</v>
      </c>
      <c r="FE58" s="206" t="s">
        <v>128</v>
      </c>
      <c r="FF58" s="206" t="s">
        <v>129</v>
      </c>
      <c r="FP58" s="187" t="s">
        <v>127</v>
      </c>
      <c r="FR58" s="206" t="s">
        <v>128</v>
      </c>
      <c r="FS58" s="206" t="s">
        <v>129</v>
      </c>
      <c r="GC58" s="187" t="s">
        <v>127</v>
      </c>
      <c r="GE58" s="206" t="s">
        <v>128</v>
      </c>
      <c r="GF58" s="206" t="s">
        <v>129</v>
      </c>
      <c r="GG58" s="155"/>
      <c r="GH58" s="155"/>
      <c r="GI58" s="155"/>
      <c r="GJ58" s="155"/>
      <c r="GK58" s="155"/>
      <c r="GL58" s="205"/>
      <c r="GM58" s="205"/>
      <c r="GP58" s="187" t="s">
        <v>127</v>
      </c>
      <c r="GR58" s="206" t="s">
        <v>128</v>
      </c>
      <c r="GS58" s="206" t="s">
        <v>129</v>
      </c>
      <c r="HC58" s="187" t="s">
        <v>127</v>
      </c>
      <c r="HE58" s="206" t="s">
        <v>128</v>
      </c>
      <c r="HF58" s="206" t="s">
        <v>129</v>
      </c>
      <c r="HP58" s="187" t="s">
        <v>127</v>
      </c>
      <c r="HR58" s="206" t="s">
        <v>128</v>
      </c>
      <c r="HS58" s="206" t="s">
        <v>129</v>
      </c>
      <c r="IC58" s="187" t="s">
        <v>127</v>
      </c>
      <c r="IE58" s="206" t="s">
        <v>128</v>
      </c>
      <c r="IF58" s="206" t="s">
        <v>129</v>
      </c>
    </row>
    <row r="59" spans="1:240" ht="15">
      <c r="A59" s="207" t="s">
        <v>130</v>
      </c>
      <c r="B59" s="208"/>
      <c r="C59" s="209">
        <f>C7</f>
        <v>91</v>
      </c>
      <c r="D59" s="196"/>
      <c r="E59" s="209">
        <f>(E7+G7)-J37</f>
        <v>3957</v>
      </c>
      <c r="F59" s="210">
        <f>IF(C59=0,0,ROUND((E59/C59)*1000,1))</f>
        <v>43483.5</v>
      </c>
      <c r="G59" s="154"/>
      <c r="H59" s="154"/>
      <c r="I59" s="154"/>
      <c r="J59" s="154"/>
      <c r="K59" s="154"/>
      <c r="L59" s="205"/>
      <c r="M59" s="205"/>
      <c r="N59" s="207" t="s">
        <v>130</v>
      </c>
      <c r="O59" s="208"/>
      <c r="P59" s="209">
        <f>P7</f>
        <v>92</v>
      </c>
      <c r="Q59" s="196"/>
      <c r="R59" s="209">
        <f>(R7+T7)-W37</f>
        <v>3976.4000000000005</v>
      </c>
      <c r="S59" s="210">
        <f>IF(P59=0,0,ROUND((R59/P59)*1000,1))</f>
        <v>43221.7</v>
      </c>
      <c r="AA59" s="207" t="s">
        <v>130</v>
      </c>
      <c r="AB59" s="208"/>
      <c r="AC59" s="209">
        <f>AC7</f>
        <v>92</v>
      </c>
      <c r="AD59" s="196"/>
      <c r="AE59" s="209">
        <f>(AE7+AG7)-AJ37</f>
        <v>4098.7</v>
      </c>
      <c r="AF59" s="210">
        <f>IF(AC59=0,0,ROUND((AE59/AC59)*1000,1))</f>
        <v>44551.1</v>
      </c>
      <c r="AN59" s="207" t="s">
        <v>130</v>
      </c>
      <c r="AO59" s="208"/>
      <c r="AP59" s="209">
        <f>ROUND((C59+P59+AC59)/3,1)</f>
        <v>91.7</v>
      </c>
      <c r="AQ59" s="196"/>
      <c r="AR59" s="209">
        <f>(AR7+AT7)-AW37</f>
        <v>12032.099999999999</v>
      </c>
      <c r="AS59" s="210">
        <f>IF(AP59=0,0,ROUND((AR59/AP59)/3*1000,1))</f>
        <v>43737.2</v>
      </c>
      <c r="BA59" s="207" t="s">
        <v>130</v>
      </c>
      <c r="BB59" s="208"/>
      <c r="BC59" s="209">
        <f>BC7</f>
        <v>91</v>
      </c>
      <c r="BD59" s="196"/>
      <c r="BE59" s="209">
        <f>(BE7+BG7)-BJ37</f>
        <v>4060.3</v>
      </c>
      <c r="BF59" s="210">
        <f>IF(BC59=0,0,ROUND((BE59/BC59)*1000,1))</f>
        <v>44618.7</v>
      </c>
      <c r="BG59" s="154"/>
      <c r="BH59" s="154"/>
      <c r="BI59" s="154"/>
      <c r="BJ59" s="154"/>
      <c r="BK59" s="154"/>
      <c r="BL59" s="205"/>
      <c r="BM59" s="205"/>
      <c r="BN59" s="207" t="s">
        <v>130</v>
      </c>
      <c r="BO59" s="208"/>
      <c r="BP59" s="209">
        <f>BP7</f>
        <v>92</v>
      </c>
      <c r="BQ59" s="196"/>
      <c r="BR59" s="209">
        <f>(BR7+BT7)-BW37</f>
        <v>4597.5</v>
      </c>
      <c r="BS59" s="210">
        <f>IF(BP59=0,0,ROUND((BR59/BP59)*1000,1))</f>
        <v>49972.8</v>
      </c>
      <c r="CA59" s="207" t="s">
        <v>130</v>
      </c>
      <c r="CB59" s="208"/>
      <c r="CC59" s="209">
        <f>CC7</f>
        <v>88</v>
      </c>
      <c r="CD59" s="196"/>
      <c r="CE59" s="209">
        <f>(CE7+CG7)-CJ37</f>
        <v>9792</v>
      </c>
      <c r="CF59" s="210">
        <f>IF(CC59=0,0,ROUND((CE59/CC59)*1000,1))</f>
        <v>111272.7</v>
      </c>
      <c r="CN59" s="207" t="s">
        <v>130</v>
      </c>
      <c r="CO59" s="208"/>
      <c r="CP59" s="209">
        <f>ROUND((BC59+BP59+CC59)/3,1)</f>
        <v>90.3</v>
      </c>
      <c r="CQ59" s="196"/>
      <c r="CR59" s="209">
        <f>(CR7+CT7)-CW37</f>
        <v>18449.8</v>
      </c>
      <c r="CS59" s="210">
        <f>IF(CP59=0,0,ROUND((CR59/CP59)/3*1000,1))</f>
        <v>68105.6</v>
      </c>
      <c r="DA59" s="207" t="s">
        <v>130</v>
      </c>
      <c r="DB59" s="208"/>
      <c r="DC59" s="209">
        <f>ROUND((C59+P59+AC59+BC59+BP59+CC59)/6,1)</f>
        <v>91</v>
      </c>
      <c r="DD59" s="196"/>
      <c r="DE59" s="209">
        <f>(DE7+DG7)-DJ37</f>
        <v>30481.900000000005</v>
      </c>
      <c r="DF59" s="210">
        <f>IF(DC59=0,0,ROUND((DE59/DC59)/6*1000,1))</f>
        <v>55827.7</v>
      </c>
      <c r="DN59" s="207" t="s">
        <v>130</v>
      </c>
      <c r="DO59" s="208"/>
      <c r="DP59" s="209">
        <f>DP7</f>
        <v>82</v>
      </c>
      <c r="DQ59" s="196"/>
      <c r="DR59" s="209">
        <f>(DR7+DT7)-DW37</f>
        <v>923.5</v>
      </c>
      <c r="DS59" s="210">
        <f>IF(DP59=0,0,ROUND((DR59/DP59)*1000,1))</f>
        <v>11262.2</v>
      </c>
      <c r="DT59" s="154"/>
      <c r="DU59" s="154"/>
      <c r="DV59" s="154"/>
      <c r="DW59" s="154"/>
      <c r="DX59" s="154"/>
      <c r="DY59" s="205"/>
      <c r="DZ59" s="205"/>
      <c r="EA59" s="207" t="s">
        <v>130</v>
      </c>
      <c r="EB59" s="208"/>
      <c r="EC59" s="209">
        <f>EC7</f>
        <v>83</v>
      </c>
      <c r="ED59" s="196"/>
      <c r="EE59" s="209">
        <f>(EE7+EG7)-EJ37</f>
        <v>1283.8000000000002</v>
      </c>
      <c r="EF59" s="210">
        <f>IF(EC59=0,0,ROUND((EE59/EC59)*1000,1))</f>
        <v>15467.5</v>
      </c>
      <c r="EN59" s="207" t="s">
        <v>130</v>
      </c>
      <c r="EO59" s="208"/>
      <c r="EP59" s="209">
        <f>EP7</f>
        <v>95</v>
      </c>
      <c r="EQ59" s="196"/>
      <c r="ER59" s="209">
        <f>(ER7+ET7)-EW37</f>
        <v>4263.8</v>
      </c>
      <c r="ES59" s="210">
        <f>IF(EP59=0,0,ROUND((ER59/EP59)*1000,1))</f>
        <v>44882.1</v>
      </c>
      <c r="FA59" s="207" t="s">
        <v>130</v>
      </c>
      <c r="FB59" s="208"/>
      <c r="FC59" s="209">
        <f>ROUND((DP59+EC59+EP59)/3,1)</f>
        <v>86.7</v>
      </c>
      <c r="FD59" s="196"/>
      <c r="FE59" s="209">
        <f>(FE7+FG7)-FJ37</f>
        <v>6471.1</v>
      </c>
      <c r="FF59" s="210">
        <f>IF(FC59=0,0,ROUND((FE59/FC59)/3*1000,1))</f>
        <v>24879.3</v>
      </c>
      <c r="FN59" s="207" t="s">
        <v>130</v>
      </c>
      <c r="FO59" s="208"/>
      <c r="FP59" s="209">
        <f>ROUND((C59+P59+AC59+BC59+BP59+CC59+DP59+EC59+EP59)/9,1)</f>
        <v>89.6</v>
      </c>
      <c r="FQ59" s="196"/>
      <c r="FR59" s="209">
        <f>(FR7+FT7)-FW37</f>
        <v>36952.99999999999</v>
      </c>
      <c r="FS59" s="210">
        <f>IF(FP59=0,0,ROUND((FR59/FP59)/9*1000,1))</f>
        <v>45824.7</v>
      </c>
      <c r="GA59" s="207" t="s">
        <v>130</v>
      </c>
      <c r="GB59" s="208"/>
      <c r="GC59" s="209">
        <f>GC7</f>
        <v>94</v>
      </c>
      <c r="GD59" s="196"/>
      <c r="GE59" s="209">
        <f>(GE7+GG7)-GJ37</f>
        <v>4269.5</v>
      </c>
      <c r="GF59" s="210">
        <f>IF(GC59=0,0,ROUND((GE59/GC59)*1000,1))</f>
        <v>45420.2</v>
      </c>
      <c r="GG59" s="154"/>
      <c r="GH59" s="154"/>
      <c r="GI59" s="154"/>
      <c r="GJ59" s="154"/>
      <c r="GK59" s="154"/>
      <c r="GL59" s="205"/>
      <c r="GM59" s="205"/>
      <c r="GN59" s="207" t="s">
        <v>130</v>
      </c>
      <c r="GO59" s="208"/>
      <c r="GP59" s="209">
        <f>GP7</f>
        <v>94</v>
      </c>
      <c r="GQ59" s="196"/>
      <c r="GR59" s="209">
        <f>(GR7+GT7)-GW37</f>
        <v>4752.3</v>
      </c>
      <c r="GS59" s="210">
        <f>IF(GP59=0,0,ROUND((GR59/GP59)*1000,1))</f>
        <v>50556.4</v>
      </c>
      <c r="HA59" s="207" t="s">
        <v>130</v>
      </c>
      <c r="HB59" s="208"/>
      <c r="HC59" s="209">
        <f>HC7</f>
        <v>95</v>
      </c>
      <c r="HD59" s="196"/>
      <c r="HE59" s="209">
        <f>(HE7+HG7)-HJ37</f>
        <v>5476.300000000001</v>
      </c>
      <c r="HF59" s="210">
        <f>IF(HC59=0,0,ROUND((HE59/HC59)*1000,1))</f>
        <v>57645.3</v>
      </c>
      <c r="HN59" s="207" t="s">
        <v>130</v>
      </c>
      <c r="HO59" s="208"/>
      <c r="HP59" s="209">
        <f>ROUND((GC59+GP59+HC59)/3,1)</f>
        <v>94.3</v>
      </c>
      <c r="HQ59" s="196"/>
      <c r="HR59" s="209">
        <f>(HR7+HT7)-HW37</f>
        <v>14498.099999999999</v>
      </c>
      <c r="HS59" s="210">
        <f>IF(HP59=0,0,ROUND((HR59/HP59)/3*1000,1))</f>
        <v>51248.1</v>
      </c>
      <c r="IA59" s="207" t="s">
        <v>130</v>
      </c>
      <c r="IB59" s="208"/>
      <c r="IC59" s="209">
        <f>ROUND((C59+P59+AC59+BC59+BP59+CC59+DP59+EC59+EP59+GC59+GP59+HC59)/12,1)</f>
        <v>90.8</v>
      </c>
      <c r="ID59" s="196"/>
      <c r="IE59" s="209">
        <f>(IE7+IG7)-IJ37</f>
        <v>51451.1</v>
      </c>
      <c r="IF59" s="210">
        <f>IF(IC59=0,0,ROUND((IE59/IC59)/12*1000,1))</f>
        <v>47220.2</v>
      </c>
    </row>
    <row r="60" spans="1:240" ht="15">
      <c r="A60" s="207" t="s">
        <v>131</v>
      </c>
      <c r="B60" s="208"/>
      <c r="C60" s="209">
        <f>C8+C9</f>
        <v>6</v>
      </c>
      <c r="D60" s="196"/>
      <c r="E60" s="209">
        <f>(E8+E9)-E34</f>
        <v>367.7</v>
      </c>
      <c r="F60" s="211">
        <f>IF(C60=0,0,ROUND((E60/C60)*1000,1))</f>
        <v>61283.3</v>
      </c>
      <c r="G60" s="154"/>
      <c r="H60" s="154"/>
      <c r="I60" s="154"/>
      <c r="J60" s="154"/>
      <c r="K60" s="154"/>
      <c r="L60" s="205"/>
      <c r="M60" s="205"/>
      <c r="N60" s="207" t="s">
        <v>131</v>
      </c>
      <c r="O60" s="208"/>
      <c r="P60" s="209">
        <f>P8+P9</f>
        <v>6</v>
      </c>
      <c r="Q60" s="196"/>
      <c r="R60" s="209">
        <f>(R8+R9)-R34</f>
        <v>414.8</v>
      </c>
      <c r="S60" s="211">
        <f>IF(P60=0,0,ROUND((R60/P60)*1000,1))</f>
        <v>69133.3</v>
      </c>
      <c r="AA60" s="207" t="s">
        <v>131</v>
      </c>
      <c r="AB60" s="208"/>
      <c r="AC60" s="209">
        <f>AC8+AC9</f>
        <v>6</v>
      </c>
      <c r="AD60" s="196"/>
      <c r="AE60" s="209">
        <f>(AE8+AE9)-AE34</f>
        <v>440.3</v>
      </c>
      <c r="AF60" s="211">
        <f>IF(AC60=0,0,ROUND((AE60/AC60)*1000,1))</f>
        <v>73383.3</v>
      </c>
      <c r="AN60" s="207" t="s">
        <v>131</v>
      </c>
      <c r="AO60" s="208"/>
      <c r="AP60" s="209">
        <f>ROUND((C60+P60+AC60)/3,1)</f>
        <v>6</v>
      </c>
      <c r="AQ60" s="196"/>
      <c r="AR60" s="209">
        <f>(AR8+AR9)-AR34</f>
        <v>1222.8</v>
      </c>
      <c r="AS60" s="210">
        <f>IF(AP60=0,0,ROUND((AR60/AP60)/3*1000,1))</f>
        <v>67933.3</v>
      </c>
      <c r="BA60" s="207" t="s">
        <v>131</v>
      </c>
      <c r="BB60" s="208"/>
      <c r="BC60" s="209">
        <f>BC8+BC9</f>
        <v>6</v>
      </c>
      <c r="BD60" s="196"/>
      <c r="BE60" s="209">
        <f>(BE8+BE9)-BE34</f>
        <v>469.70000000000005</v>
      </c>
      <c r="BF60" s="211">
        <f>IF(BC60=0,0,ROUND((BE60/BC60)*1000,1))</f>
        <v>78283.3</v>
      </c>
      <c r="BG60" s="154"/>
      <c r="BH60" s="154"/>
      <c r="BI60" s="154"/>
      <c r="BJ60" s="154"/>
      <c r="BK60" s="154"/>
      <c r="BL60" s="205"/>
      <c r="BM60" s="205"/>
      <c r="BN60" s="207" t="s">
        <v>131</v>
      </c>
      <c r="BO60" s="208"/>
      <c r="BP60" s="209">
        <f>BP8+BP9</f>
        <v>6</v>
      </c>
      <c r="BQ60" s="196"/>
      <c r="BR60" s="209">
        <f>(BR8+BR9)-BR34</f>
        <v>545.4</v>
      </c>
      <c r="BS60" s="211">
        <f>IF(BP60=0,0,ROUND((BR60/BP60)*1000,1))</f>
        <v>90900</v>
      </c>
      <c r="CA60" s="207" t="s">
        <v>131</v>
      </c>
      <c r="CB60" s="208"/>
      <c r="CC60" s="209">
        <f>CC8+CC9</f>
        <v>6</v>
      </c>
      <c r="CD60" s="196"/>
      <c r="CE60" s="209">
        <f>(CE8+CE9)-CE34</f>
        <v>1104.7</v>
      </c>
      <c r="CF60" s="211">
        <f>IF(CC60=0,0,ROUND((CE60/CC60)*1000,1))</f>
        <v>184116.7</v>
      </c>
      <c r="CN60" s="207" t="s">
        <v>131</v>
      </c>
      <c r="CO60" s="208"/>
      <c r="CP60" s="209">
        <f>ROUND((BC60+BP60+CC60)/3,1)</f>
        <v>6</v>
      </c>
      <c r="CQ60" s="196"/>
      <c r="CR60" s="209">
        <f>(CR8+CR9)-CR34</f>
        <v>2119.8</v>
      </c>
      <c r="CS60" s="210">
        <f>IF(CP60=0,0,ROUND((CR60/CP60)/3*1000,1))</f>
        <v>117766.7</v>
      </c>
      <c r="DA60" s="207" t="s">
        <v>131</v>
      </c>
      <c r="DB60" s="208"/>
      <c r="DC60" s="209">
        <f>ROUND((C60+P60+AC60+BC60+BP60+CC60)/6,1)</f>
        <v>6</v>
      </c>
      <c r="DD60" s="196"/>
      <c r="DE60" s="209">
        <f>(DE8+DE9)-DE34</f>
        <v>3342.6</v>
      </c>
      <c r="DF60" s="210">
        <f>IF(DC60=0,0,ROUND((DE60/DC60)/6*1000,1))</f>
        <v>92850</v>
      </c>
      <c r="DN60" s="207" t="s">
        <v>131</v>
      </c>
      <c r="DO60" s="208"/>
      <c r="DP60" s="209">
        <f>DP8+DP9</f>
        <v>6</v>
      </c>
      <c r="DQ60" s="196"/>
      <c r="DR60" s="209">
        <f>(DR8+DR9)-DR34</f>
        <v>385.6</v>
      </c>
      <c r="DS60" s="211">
        <f>IF(DP60=0,0,ROUND((DR60/DP60)*1000,1))</f>
        <v>64266.7</v>
      </c>
      <c r="DT60" s="154"/>
      <c r="DU60" s="154"/>
      <c r="DV60" s="154"/>
      <c r="DW60" s="154"/>
      <c r="DX60" s="154"/>
      <c r="DY60" s="205"/>
      <c r="DZ60" s="205"/>
      <c r="EA60" s="207" t="s">
        <v>131</v>
      </c>
      <c r="EB60" s="208"/>
      <c r="EC60" s="209">
        <f>EC8+EC9</f>
        <v>5</v>
      </c>
      <c r="ED60" s="196"/>
      <c r="EE60" s="209">
        <f>(EE8+EE9)-EE34</f>
        <v>260.5</v>
      </c>
      <c r="EF60" s="211">
        <f>IF(EC60=0,0,ROUND((EE60/EC60)*1000,1))</f>
        <v>52100</v>
      </c>
      <c r="EN60" s="207" t="s">
        <v>131</v>
      </c>
      <c r="EO60" s="208"/>
      <c r="EP60" s="209">
        <f>EP8+EP9</f>
        <v>7</v>
      </c>
      <c r="EQ60" s="196"/>
      <c r="ER60" s="209">
        <f>(ER8+ER9)-ER34</f>
        <v>512.7</v>
      </c>
      <c r="ES60" s="211">
        <f>IF(EP60=0,0,ROUND((ER60/EP60)*1000,1))</f>
        <v>73242.9</v>
      </c>
      <c r="FA60" s="207" t="s">
        <v>131</v>
      </c>
      <c r="FB60" s="208"/>
      <c r="FC60" s="209">
        <f>ROUND((DP60+EC60+EP60)/3,1)</f>
        <v>6</v>
      </c>
      <c r="FD60" s="196"/>
      <c r="FE60" s="209">
        <f>(FE8+FE9)-FE34</f>
        <v>1158.8</v>
      </c>
      <c r="FF60" s="210">
        <f>IF(FC60=0,0,ROUND((FE60/FC60)/3*1000,1))</f>
        <v>64377.8</v>
      </c>
      <c r="FN60" s="207" t="s">
        <v>131</v>
      </c>
      <c r="FO60" s="208"/>
      <c r="FP60" s="209">
        <f>ROUND((C60+P60+AC60+BC60+BP60+CC60+DP60+EC60+EP60)/9,1)</f>
        <v>6</v>
      </c>
      <c r="FQ60" s="196"/>
      <c r="FR60" s="209">
        <f>(FR8+FR9)-FR34</f>
        <v>4501.4</v>
      </c>
      <c r="FS60" s="210">
        <f>IF(FP60=0,0,ROUND((FR60/FP60)/9*1000,1))</f>
        <v>83359.3</v>
      </c>
      <c r="GA60" s="207" t="s">
        <v>131</v>
      </c>
      <c r="GB60" s="208"/>
      <c r="GC60" s="209">
        <f>GC8+GC9</f>
        <v>6</v>
      </c>
      <c r="GD60" s="196"/>
      <c r="GE60" s="209">
        <f>(GE8+GE9)-GE34</f>
        <v>456.40000000000003</v>
      </c>
      <c r="GF60" s="211">
        <f>IF(GC60=0,0,ROUND((GE60/GC60)*1000,1))</f>
        <v>76066.7</v>
      </c>
      <c r="GG60" s="154"/>
      <c r="GH60" s="154"/>
      <c r="GI60" s="154"/>
      <c r="GJ60" s="154"/>
      <c r="GK60" s="154"/>
      <c r="GL60" s="205"/>
      <c r="GM60" s="205"/>
      <c r="GN60" s="207" t="s">
        <v>131</v>
      </c>
      <c r="GO60" s="208"/>
      <c r="GP60" s="209">
        <f>GP8+GP9</f>
        <v>6</v>
      </c>
      <c r="GQ60" s="196"/>
      <c r="GR60" s="209">
        <f>(GR8+GR9)-GR34</f>
        <v>562.1</v>
      </c>
      <c r="GS60" s="211">
        <f>IF(GP60=0,0,ROUND((GR60/GP60)*1000,1))</f>
        <v>93683.3</v>
      </c>
      <c r="HA60" s="207" t="s">
        <v>131</v>
      </c>
      <c r="HB60" s="208"/>
      <c r="HC60" s="209">
        <f>HC8+HC9</f>
        <v>6</v>
      </c>
      <c r="HD60" s="196"/>
      <c r="HE60" s="209">
        <f>(HE8+HE9)-HE34</f>
        <v>901.1</v>
      </c>
      <c r="HF60" s="211">
        <f>IF(HC60=0,0,ROUND((HE60/HC60)*1000,1))</f>
        <v>150183.3</v>
      </c>
      <c r="HN60" s="207" t="s">
        <v>131</v>
      </c>
      <c r="HO60" s="208"/>
      <c r="HP60" s="209">
        <f>ROUND((GC60+GP60+HC60)/3,1)</f>
        <v>6</v>
      </c>
      <c r="HQ60" s="196"/>
      <c r="HR60" s="209">
        <f>(HR8+HR9)-HR34</f>
        <v>1919.6</v>
      </c>
      <c r="HS60" s="210">
        <f>IF(HP60=0,0,ROUND((HR60/HP60)/3*1000,1))</f>
        <v>106644.4</v>
      </c>
      <c r="IA60" s="207" t="s">
        <v>131</v>
      </c>
      <c r="IB60" s="208"/>
      <c r="IC60" s="209">
        <f>ROUND((C60+P60+AC60+BC60+BP60+CC60+DP60+EC60+EP60+GC60+GP60+HC60)/12,1)</f>
        <v>6</v>
      </c>
      <c r="ID60" s="196"/>
      <c r="IE60" s="209">
        <f>(IE8+IE9)-IE34</f>
        <v>6421</v>
      </c>
      <c r="IF60" s="210">
        <f>IF(IC60=0,0,ROUND((IE60/IC60)/12*1000,1))</f>
        <v>89180.6</v>
      </c>
    </row>
    <row r="61" spans="1:240" ht="15">
      <c r="A61" s="207" t="s">
        <v>132</v>
      </c>
      <c r="B61" s="156"/>
      <c r="C61" s="212">
        <f>C10</f>
        <v>69</v>
      </c>
      <c r="E61" s="211">
        <f>E10-E36</f>
        <v>3099.9</v>
      </c>
      <c r="F61" s="211">
        <f>IF(C61=0,0,ROUND((E61/C61)*1000,1))</f>
        <v>44926.1</v>
      </c>
      <c r="G61" s="154"/>
      <c r="H61" s="154"/>
      <c r="I61" s="154"/>
      <c r="J61" s="154"/>
      <c r="K61" s="154"/>
      <c r="L61" s="205"/>
      <c r="M61" s="205"/>
      <c r="N61" s="207" t="s">
        <v>132</v>
      </c>
      <c r="O61" s="156"/>
      <c r="P61" s="212">
        <f>P10</f>
        <v>70</v>
      </c>
      <c r="R61" s="211">
        <f>R10-R36</f>
        <v>3147.2</v>
      </c>
      <c r="S61" s="211">
        <f>IF(P61=0,0,ROUND((R61/P61)*1000,1))</f>
        <v>44960</v>
      </c>
      <c r="AA61" s="207" t="s">
        <v>132</v>
      </c>
      <c r="AB61" s="156"/>
      <c r="AC61" s="212">
        <f>AC10</f>
        <v>70</v>
      </c>
      <c r="AE61" s="211">
        <f>AE10-AE36</f>
        <v>3237.7999999999997</v>
      </c>
      <c r="AF61" s="211">
        <f>IF(AC61=0,0,ROUND((AE61/AC61)*1000,1))</f>
        <v>46254.3</v>
      </c>
      <c r="AN61" s="207" t="s">
        <v>132</v>
      </c>
      <c r="AO61" s="156"/>
      <c r="AP61" s="212">
        <f>ROUND((C61+P61+AC61)/3,1)</f>
        <v>69.7</v>
      </c>
      <c r="AR61" s="211">
        <f>AR10-AR36</f>
        <v>9484.9</v>
      </c>
      <c r="AS61" s="211">
        <f>IF(AP61=0,0,ROUND((AR61/AP61)/3*1000,1))</f>
        <v>45360.6</v>
      </c>
      <c r="BA61" s="207" t="s">
        <v>132</v>
      </c>
      <c r="BB61" s="156"/>
      <c r="BC61" s="212">
        <f>BC10</f>
        <v>69</v>
      </c>
      <c r="BE61" s="211">
        <f>BE10-BE36</f>
        <v>3121.1</v>
      </c>
      <c r="BF61" s="211">
        <f>IF(BC61=0,0,ROUND((BE61/BC61)*1000,1))</f>
        <v>45233.3</v>
      </c>
      <c r="BG61" s="154"/>
      <c r="BH61" s="154"/>
      <c r="BI61" s="154"/>
      <c r="BJ61" s="154"/>
      <c r="BK61" s="154"/>
      <c r="BL61" s="205"/>
      <c r="BM61" s="205"/>
      <c r="BN61" s="207" t="s">
        <v>132</v>
      </c>
      <c r="BO61" s="156"/>
      <c r="BP61" s="212">
        <f>BP10</f>
        <v>70</v>
      </c>
      <c r="BR61" s="211">
        <f>BR10-BR36</f>
        <v>3425.4</v>
      </c>
      <c r="BS61" s="211">
        <f>IF(BP61=0,0,ROUND((BR61/BP61)*1000,1))</f>
        <v>48934.3</v>
      </c>
      <c r="CA61" s="207" t="s">
        <v>132</v>
      </c>
      <c r="CB61" s="156"/>
      <c r="CC61" s="212">
        <f>CC10</f>
        <v>66</v>
      </c>
      <c r="CE61" s="211">
        <f>CE10-CE36</f>
        <v>8275.6</v>
      </c>
      <c r="CF61" s="211">
        <f>IF(CC61=0,0,ROUND((CE61/CC61)*1000,1))</f>
        <v>125387.9</v>
      </c>
      <c r="CN61" s="207" t="s">
        <v>132</v>
      </c>
      <c r="CO61" s="156"/>
      <c r="CP61" s="212">
        <f>ROUND((BC61+BP61+CC61)/3,1)</f>
        <v>68.3</v>
      </c>
      <c r="CR61" s="211">
        <f>CR10-CR36</f>
        <v>14822.1</v>
      </c>
      <c r="CS61" s="211">
        <f>IF(CP61=0,0,ROUND((CR61/CP61)/3*1000,1))</f>
        <v>72338.2</v>
      </c>
      <c r="DA61" s="207" t="s">
        <v>132</v>
      </c>
      <c r="DB61" s="156"/>
      <c r="DC61" s="212">
        <f>DC10</f>
        <v>69</v>
      </c>
      <c r="DE61" s="211">
        <f>DE10-DE36</f>
        <v>24307</v>
      </c>
      <c r="DF61" s="211">
        <f>IF(DC61=0,0,ROUND((DE61/DC61)/6*1000,1))</f>
        <v>58712.6</v>
      </c>
      <c r="DN61" s="207" t="s">
        <v>132</v>
      </c>
      <c r="DO61" s="156"/>
      <c r="DP61" s="212">
        <f>DP10</f>
        <v>64</v>
      </c>
      <c r="DR61" s="211">
        <f>DR10-DR36</f>
        <v>193.3</v>
      </c>
      <c r="DS61" s="211">
        <f>IF(DP61=0,0,ROUND((DR61/DP61)*1000,1))</f>
        <v>3020.3</v>
      </c>
      <c r="DT61" s="154"/>
      <c r="DU61" s="154"/>
      <c r="DV61" s="154"/>
      <c r="DW61" s="154"/>
      <c r="DX61" s="154"/>
      <c r="DY61" s="205"/>
      <c r="DZ61" s="205"/>
      <c r="EA61" s="207" t="s">
        <v>132</v>
      </c>
      <c r="EB61" s="156"/>
      <c r="EC61" s="212">
        <f>EC10</f>
        <v>66</v>
      </c>
      <c r="EE61" s="211">
        <f>EE10-EE36</f>
        <v>784.4</v>
      </c>
      <c r="EF61" s="211">
        <f>IF(EC61=0,0,ROUND((EE61/EC61)*1000,1))</f>
        <v>11884.8</v>
      </c>
      <c r="EN61" s="207" t="s">
        <v>132</v>
      </c>
      <c r="EO61" s="156"/>
      <c r="EP61" s="212">
        <f>EP10</f>
        <v>72</v>
      </c>
      <c r="ER61" s="211">
        <f>ER10-ER36</f>
        <v>3322.8</v>
      </c>
      <c r="ES61" s="211">
        <f>IF(EP61=0,0,ROUND((ER61/EP61)*1000,1))</f>
        <v>46150</v>
      </c>
      <c r="FA61" s="207" t="s">
        <v>132</v>
      </c>
      <c r="FB61" s="156"/>
      <c r="FC61" s="212">
        <f>ROUND((DP61+EC61+EP61)/3,1)</f>
        <v>67.3</v>
      </c>
      <c r="FE61" s="211">
        <f>FE10-FE36</f>
        <v>4300.5</v>
      </c>
      <c r="FF61" s="211">
        <f>IF(FC61=0,0,ROUND((FE61/FC61)/3*1000,1))</f>
        <v>21300.1</v>
      </c>
      <c r="FN61" s="207" t="s">
        <v>132</v>
      </c>
      <c r="FO61" s="156"/>
      <c r="FP61" s="212">
        <f>ROUND((C61+P61+AC61+BC61+BP61+CC61+DP61+EC61+EP61)/9,1)</f>
        <v>68.4</v>
      </c>
      <c r="FR61" s="211">
        <f>FR10-FR36</f>
        <v>28607.5</v>
      </c>
      <c r="FS61" s="211">
        <f>IF(FP61=0,0,ROUND((FR61/FP61)/9*1000,1))</f>
        <v>46470.9</v>
      </c>
      <c r="GA61" s="207" t="s">
        <v>132</v>
      </c>
      <c r="GB61" s="156"/>
      <c r="GC61" s="212">
        <f>GC10</f>
        <v>73</v>
      </c>
      <c r="GE61" s="211">
        <f>GE10-GE36</f>
        <v>3394.3999999999996</v>
      </c>
      <c r="GF61" s="211">
        <f>IF(GC61=0,0,ROUND((GE61/GC61)*1000,1))</f>
        <v>46498.6</v>
      </c>
      <c r="GG61" s="154"/>
      <c r="GH61" s="154"/>
      <c r="GI61" s="154"/>
      <c r="GJ61" s="154"/>
      <c r="GK61" s="154"/>
      <c r="GL61" s="205"/>
      <c r="GM61" s="205"/>
      <c r="GN61" s="207" t="s">
        <v>132</v>
      </c>
      <c r="GO61" s="156"/>
      <c r="GP61" s="212">
        <f>GP10</f>
        <v>73</v>
      </c>
      <c r="GR61" s="211">
        <f>GR10-GR36</f>
        <v>3745</v>
      </c>
      <c r="GS61" s="211">
        <f>IF(GP61=0,0,ROUND((GR61/GP61)*1000,1))</f>
        <v>51301.4</v>
      </c>
      <c r="HA61" s="207" t="s">
        <v>132</v>
      </c>
      <c r="HB61" s="156"/>
      <c r="HC61" s="212">
        <f>HC10</f>
        <v>73</v>
      </c>
      <c r="HE61" s="211">
        <f>HE10-HE36</f>
        <v>3933.9</v>
      </c>
      <c r="HF61" s="211">
        <f>IF(HC61=0,0,ROUND((HE61/HC61)*1000,1))</f>
        <v>53889</v>
      </c>
      <c r="HN61" s="207" t="s">
        <v>132</v>
      </c>
      <c r="HO61" s="156"/>
      <c r="HP61" s="212">
        <f>ROUND((GC61+GP61+HC61)/3,1)</f>
        <v>73</v>
      </c>
      <c r="HR61" s="211">
        <f>HR10-HR36</f>
        <v>11073.3</v>
      </c>
      <c r="HS61" s="211">
        <f>IF(HP61=0,0,ROUND((HR61/HP61)/3*1000,1))</f>
        <v>50563</v>
      </c>
      <c r="IA61" s="207" t="s">
        <v>132</v>
      </c>
      <c r="IB61" s="156"/>
      <c r="IC61" s="212">
        <f>ROUND((C61+P61+AC61+BC61+BP61+CC61+DP61+EC61+EP61+GC61+GP61+HC61)/12,1)</f>
        <v>69.6</v>
      </c>
      <c r="IE61" s="211">
        <f>IE10-IE36</f>
        <v>39680.8</v>
      </c>
      <c r="IF61" s="211">
        <f>IF(IC61=0,0,ROUND((IE61/IC61)/12*1000,1))</f>
        <v>47510.5</v>
      </c>
    </row>
    <row r="62" spans="1:240" ht="15">
      <c r="A62" s="207" t="s">
        <v>133</v>
      </c>
      <c r="B62" s="156"/>
      <c r="C62" s="157">
        <f>C11</f>
        <v>60</v>
      </c>
      <c r="D62" s="158"/>
      <c r="E62" s="159">
        <f>E11-E38</f>
        <v>2682.9</v>
      </c>
      <c r="F62" s="160">
        <f>IF(C62=0,0,ROUND((E62/C62)*1000,1))</f>
        <v>44715</v>
      </c>
      <c r="G62" s="161"/>
      <c r="H62" s="161"/>
      <c r="I62" s="161"/>
      <c r="J62" s="161"/>
      <c r="K62" s="161"/>
      <c r="L62" s="205"/>
      <c r="M62" s="205"/>
      <c r="N62" s="207" t="s">
        <v>133</v>
      </c>
      <c r="O62" s="156"/>
      <c r="P62" s="157">
        <f>P11</f>
        <v>61</v>
      </c>
      <c r="Q62" s="158"/>
      <c r="R62" s="159">
        <f>R11-R38</f>
        <v>2755.7</v>
      </c>
      <c r="S62" s="160">
        <f>IF(P62=0,0,ROUND((R62/P62)*1000,1))</f>
        <v>45175.4</v>
      </c>
      <c r="AA62" s="207" t="s">
        <v>133</v>
      </c>
      <c r="AB62" s="156"/>
      <c r="AC62" s="157">
        <f>AC11</f>
        <v>61</v>
      </c>
      <c r="AD62" s="158"/>
      <c r="AE62" s="159">
        <f>AE11-AE38</f>
        <v>2838.7</v>
      </c>
      <c r="AF62" s="160">
        <f>IF(AC62=0,0,ROUND((AE62/AC62)*1000,1))</f>
        <v>46536.1</v>
      </c>
      <c r="AN62" s="207" t="s">
        <v>133</v>
      </c>
      <c r="AO62" s="156"/>
      <c r="AP62" s="157">
        <f>ROUND((C62+P62+AC62)/3,1)</f>
        <v>60.7</v>
      </c>
      <c r="AQ62" s="158"/>
      <c r="AR62" s="159">
        <f>AR11-AR38</f>
        <v>8277.3</v>
      </c>
      <c r="AS62" s="160">
        <f>IF(AP62=0,0,ROUND((AR62/AP62)/3*1000,1))</f>
        <v>45454.7</v>
      </c>
      <c r="BA62" s="207" t="s">
        <v>133</v>
      </c>
      <c r="BB62" s="156"/>
      <c r="BC62" s="157">
        <f>BC11</f>
        <v>60</v>
      </c>
      <c r="BD62" s="158"/>
      <c r="BE62" s="159">
        <f>BE11-BE38</f>
        <v>2664</v>
      </c>
      <c r="BF62" s="160">
        <f>IF(BC62=0,0,ROUND((BE62/BC62)*1000,1))</f>
        <v>44400</v>
      </c>
      <c r="BG62" s="161"/>
      <c r="BH62" s="161"/>
      <c r="BI62" s="161"/>
      <c r="BJ62" s="161"/>
      <c r="BK62" s="161"/>
      <c r="BL62" s="205"/>
      <c r="BM62" s="205"/>
      <c r="BN62" s="207" t="s">
        <v>133</v>
      </c>
      <c r="BO62" s="156"/>
      <c r="BP62" s="157">
        <f>BP11</f>
        <v>61</v>
      </c>
      <c r="BQ62" s="158"/>
      <c r="BR62" s="159">
        <f>BR11-BR38</f>
        <v>2960.9</v>
      </c>
      <c r="BS62" s="160">
        <f>IF(BP62=0,0,ROUND((BR62/BP62)*1000,1))</f>
        <v>48539.3</v>
      </c>
      <c r="CA62" s="207" t="s">
        <v>133</v>
      </c>
      <c r="CB62" s="156"/>
      <c r="CC62" s="157">
        <f>CC11</f>
        <v>58</v>
      </c>
      <c r="CD62" s="158"/>
      <c r="CE62" s="159">
        <f>CE11-CE38</f>
        <v>7370.9</v>
      </c>
      <c r="CF62" s="160">
        <f>IF(CC62=0,0,ROUND((CE62/CC62)*1000,1))</f>
        <v>127084.5</v>
      </c>
      <c r="CN62" s="207" t="s">
        <v>133</v>
      </c>
      <c r="CO62" s="156"/>
      <c r="CP62" s="157">
        <f>ROUND((BC62+BP62+CC62)/3,1)</f>
        <v>59.7</v>
      </c>
      <c r="CQ62" s="158"/>
      <c r="CR62" s="159">
        <f>CR11-CR38</f>
        <v>12995.8</v>
      </c>
      <c r="CS62" s="160">
        <f>IF(CP62=0,0,ROUND((CR62/CP62)/3*1000,1))</f>
        <v>72561.7</v>
      </c>
      <c r="DA62" s="207" t="s">
        <v>133</v>
      </c>
      <c r="DB62" s="156"/>
      <c r="DC62" s="157">
        <f>DC11</f>
        <v>60.2</v>
      </c>
      <c r="DD62" s="158"/>
      <c r="DE62" s="159">
        <f>DE11-DE38</f>
        <v>21273.100000000002</v>
      </c>
      <c r="DF62" s="160">
        <f>IF(DC62=0,0,ROUND((DE62/DC62)/6*1000,1))</f>
        <v>58895.6</v>
      </c>
      <c r="DN62" s="207" t="s">
        <v>133</v>
      </c>
      <c r="DO62" s="156"/>
      <c r="DP62" s="157">
        <f>DP11</f>
        <v>56</v>
      </c>
      <c r="DQ62" s="158"/>
      <c r="DR62" s="159">
        <f>DR11-DR38</f>
        <v>135.4</v>
      </c>
      <c r="DS62" s="160">
        <f>IF(DP62=0,0,ROUND((DR62/DP62)*1000,1))</f>
        <v>2417.9</v>
      </c>
      <c r="DT62" s="161"/>
      <c r="DU62" s="161"/>
      <c r="DV62" s="161"/>
      <c r="DW62" s="161"/>
      <c r="DX62" s="161"/>
      <c r="DY62" s="205"/>
      <c r="DZ62" s="205"/>
      <c r="EA62" s="207" t="s">
        <v>133</v>
      </c>
      <c r="EB62" s="156"/>
      <c r="EC62" s="157">
        <f>EC11</f>
        <v>58</v>
      </c>
      <c r="ED62" s="158"/>
      <c r="EE62" s="159">
        <f>EE11-EE38</f>
        <v>703.8</v>
      </c>
      <c r="EF62" s="160">
        <f>IF(EC62=0,0,ROUND((EE62/EC62)*1000,1))</f>
        <v>12134.5</v>
      </c>
      <c r="EN62" s="207" t="s">
        <v>133</v>
      </c>
      <c r="EO62" s="156"/>
      <c r="EP62" s="157">
        <f>EP11</f>
        <v>61</v>
      </c>
      <c r="EQ62" s="158"/>
      <c r="ER62" s="159">
        <f>ER11-ER38</f>
        <v>2911.5</v>
      </c>
      <c r="ES62" s="160">
        <f>IF(EP62=0,0,ROUND((ER62/EP62)*1000,1))</f>
        <v>47729.5</v>
      </c>
      <c r="FA62" s="207" t="s">
        <v>133</v>
      </c>
      <c r="FB62" s="156"/>
      <c r="FC62" s="157">
        <f>ROUND((DP62+EC62+EP62)/3,1)</f>
        <v>58.3</v>
      </c>
      <c r="FD62" s="158"/>
      <c r="FE62" s="159">
        <f>FE11-FE38</f>
        <v>3750.7000000000003</v>
      </c>
      <c r="FF62" s="160">
        <f>IF(FC62=0,0,ROUND((FE62/FC62)/3*1000,1))</f>
        <v>21444.8</v>
      </c>
      <c r="FN62" s="207" t="s">
        <v>133</v>
      </c>
      <c r="FO62" s="156"/>
      <c r="FP62" s="157">
        <f>ROUND((C62+P62+AC62+BC62+BP62+CC62+DP62+EC62+EP62)/9,1)</f>
        <v>59.6</v>
      </c>
      <c r="FQ62" s="158"/>
      <c r="FR62" s="159">
        <f>FR11-FR38</f>
        <v>25023.800000000003</v>
      </c>
      <c r="FS62" s="160">
        <f>IF(FP62=0,0,ROUND((FR62/FP62)/9*1000,1))</f>
        <v>46651.4</v>
      </c>
      <c r="GA62" s="207" t="s">
        <v>133</v>
      </c>
      <c r="GB62" s="156"/>
      <c r="GC62" s="157">
        <f>GC11</f>
        <v>62</v>
      </c>
      <c r="GD62" s="158"/>
      <c r="GE62" s="159">
        <f>GE11-GE38</f>
        <v>2974.9</v>
      </c>
      <c r="GF62" s="160">
        <f>IF(GC62=0,0,ROUND((GE62/GC62)*1000,1))</f>
        <v>47982.3</v>
      </c>
      <c r="GG62" s="161"/>
      <c r="GH62" s="161"/>
      <c r="GI62" s="161"/>
      <c r="GJ62" s="161"/>
      <c r="GK62" s="161"/>
      <c r="GL62" s="205"/>
      <c r="GM62" s="205"/>
      <c r="GN62" s="207" t="s">
        <v>133</v>
      </c>
      <c r="GO62" s="156"/>
      <c r="GP62" s="157">
        <f>GP11</f>
        <v>62</v>
      </c>
      <c r="GQ62" s="158"/>
      <c r="GR62" s="159">
        <f>GR11-GR38</f>
        <v>3295.1</v>
      </c>
      <c r="GS62" s="160">
        <f>IF(GP62=0,0,ROUND((GR62/GP62)*1000,1))</f>
        <v>53146.8</v>
      </c>
      <c r="HA62" s="207" t="s">
        <v>133</v>
      </c>
      <c r="HB62" s="156"/>
      <c r="HC62" s="157">
        <f>HC11</f>
        <v>62</v>
      </c>
      <c r="HD62" s="158"/>
      <c r="HE62" s="159">
        <f>HE11-HE38</f>
        <v>3436.6</v>
      </c>
      <c r="HF62" s="160">
        <f>IF(HC62=0,0,ROUND((HE62/HC62)*1000,1))</f>
        <v>55429</v>
      </c>
      <c r="HN62" s="207" t="s">
        <v>133</v>
      </c>
      <c r="HO62" s="156"/>
      <c r="HP62" s="157">
        <f>ROUND((GC62+GP62+HC62)/3,1)</f>
        <v>62</v>
      </c>
      <c r="HQ62" s="158"/>
      <c r="HR62" s="159">
        <f>HR11-HR38</f>
        <v>9706.6</v>
      </c>
      <c r="HS62" s="160">
        <f>IF(HP62=0,0,ROUND((HR62/HP62)/3*1000,1))</f>
        <v>52186</v>
      </c>
      <c r="IA62" s="207" t="s">
        <v>133</v>
      </c>
      <c r="IB62" s="156"/>
      <c r="IC62" s="157">
        <f>ROUND((C62+P62+AC62+BC62+BP62+CC62+DP62+EC62+EP62+GC62+GP62+HC62)/12,1)</f>
        <v>60.2</v>
      </c>
      <c r="ID62" s="158"/>
      <c r="IE62" s="159">
        <f>IE11-IE38</f>
        <v>34730.4</v>
      </c>
      <c r="IF62" s="160">
        <f>IF(IC62=0,0,ROUND((IE62/IC62)/12*1000,1))</f>
        <v>48076.4</v>
      </c>
    </row>
    <row r="63" spans="1:195" ht="15">
      <c r="A63" s="149"/>
      <c r="B63" s="147"/>
      <c r="C63" s="161"/>
      <c r="D63" s="161"/>
      <c r="E63" s="161"/>
      <c r="F63" s="161"/>
      <c r="G63" s="161"/>
      <c r="H63" s="161"/>
      <c r="I63" s="161"/>
      <c r="J63" s="161"/>
      <c r="K63" s="161"/>
      <c r="L63" s="205"/>
      <c r="M63" s="205"/>
      <c r="BA63" s="149"/>
      <c r="BB63" s="147"/>
      <c r="BC63" s="161"/>
      <c r="BD63" s="161"/>
      <c r="BE63" s="161"/>
      <c r="BF63" s="161"/>
      <c r="BG63" s="161"/>
      <c r="BH63" s="161"/>
      <c r="BI63" s="161"/>
      <c r="BJ63" s="161"/>
      <c r="BK63" s="161"/>
      <c r="BL63" s="205"/>
      <c r="BM63" s="205"/>
      <c r="DN63" s="149"/>
      <c r="DO63" s="147"/>
      <c r="DP63" s="161"/>
      <c r="DQ63" s="161"/>
      <c r="DR63" s="161"/>
      <c r="DS63" s="161"/>
      <c r="DT63" s="161"/>
      <c r="DU63" s="161"/>
      <c r="DV63" s="161"/>
      <c r="DW63" s="161"/>
      <c r="DX63" s="161"/>
      <c r="DY63" s="205"/>
      <c r="DZ63" s="205"/>
      <c r="GA63" s="149"/>
      <c r="GB63" s="147"/>
      <c r="GC63" s="161"/>
      <c r="GD63" s="161"/>
      <c r="GE63" s="161"/>
      <c r="GF63" s="161"/>
      <c r="GG63" s="161"/>
      <c r="GH63" s="161"/>
      <c r="GI63" s="161"/>
      <c r="GJ63" s="161"/>
      <c r="GK63" s="161"/>
      <c r="GL63" s="205"/>
      <c r="GM63" s="205"/>
    </row>
    <row r="64" spans="1:195" ht="15">
      <c r="A64" s="162"/>
      <c r="B64" s="163"/>
      <c r="C64" s="155"/>
      <c r="D64" s="155"/>
      <c r="E64" s="155"/>
      <c r="F64" s="155"/>
      <c r="G64" s="155"/>
      <c r="H64" s="155"/>
      <c r="I64" s="155"/>
      <c r="J64" s="155"/>
      <c r="K64" s="155"/>
      <c r="L64" s="205"/>
      <c r="M64" s="205"/>
      <c r="BA64" s="162"/>
      <c r="BB64" s="163"/>
      <c r="BC64" s="155"/>
      <c r="BD64" s="155"/>
      <c r="BE64" s="155"/>
      <c r="BF64" s="155"/>
      <c r="BG64" s="155"/>
      <c r="BH64" s="155"/>
      <c r="BI64" s="155"/>
      <c r="BJ64" s="155"/>
      <c r="BK64" s="155"/>
      <c r="BL64" s="205"/>
      <c r="BM64" s="205"/>
      <c r="DN64" s="162"/>
      <c r="DO64" s="163"/>
      <c r="DP64" s="155"/>
      <c r="DQ64" s="155"/>
      <c r="DR64" s="155"/>
      <c r="DS64" s="155"/>
      <c r="DT64" s="155"/>
      <c r="DU64" s="155"/>
      <c r="DV64" s="155"/>
      <c r="DW64" s="155"/>
      <c r="DX64" s="155"/>
      <c r="DY64" s="205"/>
      <c r="DZ64" s="205"/>
      <c r="GA64" s="162"/>
      <c r="GB64" s="163"/>
      <c r="GC64" s="155"/>
      <c r="GD64" s="155"/>
      <c r="GE64" s="155"/>
      <c r="GF64" s="155"/>
      <c r="GG64" s="155"/>
      <c r="GH64" s="155"/>
      <c r="GI64" s="155"/>
      <c r="GJ64" s="155"/>
      <c r="GK64" s="155"/>
      <c r="GL64" s="205"/>
      <c r="GM64" s="205"/>
    </row>
    <row r="65" spans="1:195" ht="15">
      <c r="A65" s="162"/>
      <c r="B65" s="163"/>
      <c r="C65" s="155"/>
      <c r="D65" s="155"/>
      <c r="E65" s="155"/>
      <c r="F65" s="155"/>
      <c r="G65" s="155"/>
      <c r="H65" s="155"/>
      <c r="I65" s="155"/>
      <c r="J65" s="155"/>
      <c r="K65" s="155"/>
      <c r="L65" s="205"/>
      <c r="M65" s="205"/>
      <c r="BA65" s="162"/>
      <c r="BB65" s="163"/>
      <c r="BC65" s="155"/>
      <c r="BD65" s="155"/>
      <c r="BE65" s="155"/>
      <c r="BF65" s="155"/>
      <c r="BG65" s="155"/>
      <c r="BH65" s="155"/>
      <c r="BI65" s="155"/>
      <c r="BJ65" s="155"/>
      <c r="BK65" s="155"/>
      <c r="BL65" s="205"/>
      <c r="BM65" s="205"/>
      <c r="DN65" s="162"/>
      <c r="DO65" s="163"/>
      <c r="DP65" s="155"/>
      <c r="DQ65" s="155"/>
      <c r="DR65" s="155"/>
      <c r="DS65" s="155"/>
      <c r="DT65" s="155"/>
      <c r="DU65" s="155"/>
      <c r="DV65" s="155"/>
      <c r="DW65" s="155"/>
      <c r="DX65" s="155"/>
      <c r="DY65" s="205"/>
      <c r="DZ65" s="205"/>
      <c r="GA65" s="162"/>
      <c r="GB65" s="163"/>
      <c r="GC65" s="155"/>
      <c r="GD65" s="155"/>
      <c r="GE65" s="155"/>
      <c r="GF65" s="155"/>
      <c r="GG65" s="155"/>
      <c r="GH65" s="155"/>
      <c r="GI65" s="155"/>
      <c r="GJ65" s="155"/>
      <c r="GK65" s="155"/>
      <c r="GL65" s="205"/>
      <c r="GM65" s="205"/>
    </row>
    <row r="66" spans="1:195" ht="15">
      <c r="A66" s="162"/>
      <c r="B66" s="163"/>
      <c r="C66" s="155"/>
      <c r="D66" s="155"/>
      <c r="E66" s="155"/>
      <c r="F66" s="155"/>
      <c r="G66" s="155"/>
      <c r="H66" s="155"/>
      <c r="I66" s="155"/>
      <c r="J66" s="155"/>
      <c r="K66" s="155"/>
      <c r="L66" s="205"/>
      <c r="M66" s="205"/>
      <c r="BA66" s="162"/>
      <c r="BB66" s="163"/>
      <c r="BC66" s="155"/>
      <c r="BD66" s="155"/>
      <c r="BE66" s="155"/>
      <c r="BF66" s="155"/>
      <c r="BG66" s="155"/>
      <c r="BH66" s="155"/>
      <c r="BI66" s="155"/>
      <c r="BJ66" s="155"/>
      <c r="BK66" s="155"/>
      <c r="BL66" s="205"/>
      <c r="BM66" s="205"/>
      <c r="DN66" s="162"/>
      <c r="DO66" s="163"/>
      <c r="DP66" s="155"/>
      <c r="DQ66" s="155"/>
      <c r="DR66" s="155"/>
      <c r="DS66" s="155"/>
      <c r="DT66" s="155"/>
      <c r="DU66" s="155"/>
      <c r="DV66" s="155"/>
      <c r="DW66" s="155"/>
      <c r="DX66" s="155"/>
      <c r="DY66" s="205"/>
      <c r="DZ66" s="205"/>
      <c r="GA66" s="162"/>
      <c r="GB66" s="163"/>
      <c r="GC66" s="155"/>
      <c r="GD66" s="155"/>
      <c r="GE66" s="155"/>
      <c r="GF66" s="155"/>
      <c r="GG66" s="155"/>
      <c r="GH66" s="155"/>
      <c r="GI66" s="155"/>
      <c r="GJ66" s="155"/>
      <c r="GK66" s="155"/>
      <c r="GL66" s="205"/>
      <c r="GM66" s="205"/>
    </row>
    <row r="67" spans="1:195" ht="15">
      <c r="A67" s="162"/>
      <c r="B67" s="163"/>
      <c r="C67" s="155"/>
      <c r="D67" s="155"/>
      <c r="E67" s="155"/>
      <c r="F67" s="155"/>
      <c r="G67" s="155"/>
      <c r="H67" s="155"/>
      <c r="I67" s="155"/>
      <c r="J67" s="155"/>
      <c r="K67" s="155"/>
      <c r="L67" s="205"/>
      <c r="M67" s="205"/>
      <c r="BA67" s="162"/>
      <c r="BB67" s="163"/>
      <c r="BC67" s="155"/>
      <c r="BD67" s="155"/>
      <c r="BE67" s="155"/>
      <c r="BF67" s="155"/>
      <c r="BG67" s="155"/>
      <c r="BH67" s="155"/>
      <c r="BI67" s="155"/>
      <c r="BJ67" s="155"/>
      <c r="BK67" s="155"/>
      <c r="BL67" s="205"/>
      <c r="BM67" s="205"/>
      <c r="DN67" s="162"/>
      <c r="DO67" s="163"/>
      <c r="DP67" s="155"/>
      <c r="DQ67" s="155"/>
      <c r="DR67" s="155"/>
      <c r="DS67" s="155"/>
      <c r="DT67" s="155"/>
      <c r="DU67" s="155"/>
      <c r="DV67" s="155"/>
      <c r="DW67" s="155"/>
      <c r="DX67" s="155"/>
      <c r="DY67" s="205"/>
      <c r="DZ67" s="205"/>
      <c r="GA67" s="162"/>
      <c r="GB67" s="163"/>
      <c r="GC67" s="155"/>
      <c r="GD67" s="155"/>
      <c r="GE67" s="155"/>
      <c r="GF67" s="155"/>
      <c r="GG67" s="155"/>
      <c r="GH67" s="155"/>
      <c r="GI67" s="155"/>
      <c r="GJ67" s="155"/>
      <c r="GK67" s="155"/>
      <c r="GL67" s="205"/>
      <c r="GM67" s="205"/>
    </row>
    <row r="68" spans="1:195" ht="15">
      <c r="A68" s="162"/>
      <c r="B68" s="163"/>
      <c r="C68" s="155"/>
      <c r="D68" s="155"/>
      <c r="E68" s="155"/>
      <c r="F68" s="155"/>
      <c r="G68" s="155"/>
      <c r="H68" s="155"/>
      <c r="I68" s="155"/>
      <c r="J68" s="155"/>
      <c r="K68" s="155"/>
      <c r="L68" s="205"/>
      <c r="M68" s="205"/>
      <c r="BA68" s="162"/>
      <c r="BB68" s="163"/>
      <c r="BC68" s="155"/>
      <c r="BD68" s="155"/>
      <c r="BE68" s="155"/>
      <c r="BF68" s="155"/>
      <c r="BG68" s="155"/>
      <c r="BH68" s="155"/>
      <c r="BI68" s="155"/>
      <c r="BJ68" s="155"/>
      <c r="BK68" s="155"/>
      <c r="BL68" s="205"/>
      <c r="BM68" s="205"/>
      <c r="DN68" s="162"/>
      <c r="DO68" s="163"/>
      <c r="DP68" s="155"/>
      <c r="DQ68" s="155"/>
      <c r="DR68" s="155"/>
      <c r="DS68" s="155"/>
      <c r="DT68" s="155"/>
      <c r="DU68" s="155"/>
      <c r="DV68" s="155"/>
      <c r="DW68" s="155"/>
      <c r="DX68" s="155"/>
      <c r="DY68" s="205"/>
      <c r="DZ68" s="205"/>
      <c r="GA68" s="162"/>
      <c r="GB68" s="163"/>
      <c r="GC68" s="155"/>
      <c r="GD68" s="155"/>
      <c r="GE68" s="155"/>
      <c r="GF68" s="155"/>
      <c r="GG68" s="155"/>
      <c r="GH68" s="155"/>
      <c r="GI68" s="155"/>
      <c r="GJ68" s="155"/>
      <c r="GK68" s="155"/>
      <c r="GL68" s="205"/>
      <c r="GM68" s="205"/>
    </row>
    <row r="69" spans="1:195" ht="15">
      <c r="A69" s="162"/>
      <c r="B69" s="163"/>
      <c r="C69" s="155"/>
      <c r="D69" s="155"/>
      <c r="E69" s="155"/>
      <c r="F69" s="155"/>
      <c r="G69" s="155"/>
      <c r="H69" s="155"/>
      <c r="I69" s="155"/>
      <c r="J69" s="155"/>
      <c r="K69" s="155"/>
      <c r="L69" s="205"/>
      <c r="M69" s="205"/>
      <c r="BA69" s="162"/>
      <c r="BB69" s="163"/>
      <c r="BC69" s="155"/>
      <c r="BD69" s="155"/>
      <c r="BE69" s="155"/>
      <c r="BF69" s="155"/>
      <c r="BG69" s="155"/>
      <c r="BH69" s="155"/>
      <c r="BI69" s="155"/>
      <c r="BJ69" s="155"/>
      <c r="BK69" s="155"/>
      <c r="BL69" s="205"/>
      <c r="BM69" s="205"/>
      <c r="DN69" s="162"/>
      <c r="DO69" s="163"/>
      <c r="DP69" s="155"/>
      <c r="DQ69" s="155"/>
      <c r="DR69" s="155"/>
      <c r="DS69" s="155"/>
      <c r="DT69" s="155"/>
      <c r="DU69" s="155"/>
      <c r="DV69" s="155"/>
      <c r="DW69" s="155"/>
      <c r="DX69" s="155"/>
      <c r="DY69" s="205"/>
      <c r="DZ69" s="205"/>
      <c r="GA69" s="162"/>
      <c r="GB69" s="163"/>
      <c r="GC69" s="155"/>
      <c r="GD69" s="155"/>
      <c r="GE69" s="155"/>
      <c r="GF69" s="155"/>
      <c r="GG69" s="155"/>
      <c r="GH69" s="155"/>
      <c r="GI69" s="155"/>
      <c r="GJ69" s="155"/>
      <c r="GK69" s="155"/>
      <c r="GL69" s="205"/>
      <c r="GM69" s="205"/>
    </row>
    <row r="70" spans="1:195" ht="15">
      <c r="A70" s="162"/>
      <c r="B70" s="163"/>
      <c r="C70" s="155"/>
      <c r="D70" s="155"/>
      <c r="E70" s="155"/>
      <c r="F70" s="155"/>
      <c r="G70" s="155"/>
      <c r="H70" s="155"/>
      <c r="I70" s="155"/>
      <c r="J70" s="155"/>
      <c r="K70" s="155"/>
      <c r="L70" s="205"/>
      <c r="M70" s="205"/>
      <c r="BA70" s="162"/>
      <c r="BB70" s="163"/>
      <c r="BC70" s="155"/>
      <c r="BD70" s="155"/>
      <c r="BE70" s="155"/>
      <c r="BF70" s="155"/>
      <c r="BG70" s="155"/>
      <c r="BH70" s="155"/>
      <c r="BI70" s="155"/>
      <c r="BJ70" s="155"/>
      <c r="BK70" s="155"/>
      <c r="BL70" s="205"/>
      <c r="BM70" s="205"/>
      <c r="DN70" s="162"/>
      <c r="DO70" s="163"/>
      <c r="DP70" s="155"/>
      <c r="DQ70" s="155"/>
      <c r="DR70" s="155"/>
      <c r="DS70" s="155"/>
      <c r="DT70" s="155"/>
      <c r="DU70" s="155"/>
      <c r="DV70" s="155"/>
      <c r="DW70" s="155"/>
      <c r="DX70" s="155"/>
      <c r="DY70" s="205"/>
      <c r="DZ70" s="205"/>
      <c r="GA70" s="162"/>
      <c r="GB70" s="163"/>
      <c r="GC70" s="155"/>
      <c r="GD70" s="155"/>
      <c r="GE70" s="155"/>
      <c r="GF70" s="155"/>
      <c r="GG70" s="155"/>
      <c r="GH70" s="155"/>
      <c r="GI70" s="155"/>
      <c r="GJ70" s="155"/>
      <c r="GK70" s="155"/>
      <c r="GL70" s="205"/>
      <c r="GM70" s="205"/>
    </row>
    <row r="71" spans="1:195" ht="15">
      <c r="A71" s="162"/>
      <c r="B71" s="163"/>
      <c r="C71" s="155"/>
      <c r="D71" s="155"/>
      <c r="E71" s="155"/>
      <c r="F71" s="155"/>
      <c r="G71" s="155"/>
      <c r="H71" s="155"/>
      <c r="I71" s="155"/>
      <c r="J71" s="155"/>
      <c r="K71" s="155"/>
      <c r="L71" s="205"/>
      <c r="M71" s="205"/>
      <c r="BA71" s="162"/>
      <c r="BB71" s="163"/>
      <c r="BC71" s="155"/>
      <c r="BD71" s="155"/>
      <c r="BE71" s="155"/>
      <c r="BF71" s="155"/>
      <c r="BG71" s="155"/>
      <c r="BH71" s="155"/>
      <c r="BI71" s="155"/>
      <c r="BJ71" s="155"/>
      <c r="BK71" s="155"/>
      <c r="BL71" s="205"/>
      <c r="BM71" s="205"/>
      <c r="DN71" s="162"/>
      <c r="DO71" s="163"/>
      <c r="DP71" s="155"/>
      <c r="DQ71" s="155"/>
      <c r="DR71" s="155"/>
      <c r="DS71" s="155"/>
      <c r="DT71" s="155"/>
      <c r="DU71" s="155"/>
      <c r="DV71" s="155"/>
      <c r="DW71" s="155"/>
      <c r="DX71" s="155"/>
      <c r="DY71" s="205"/>
      <c r="DZ71" s="205"/>
      <c r="GA71" s="162"/>
      <c r="GB71" s="163"/>
      <c r="GC71" s="155"/>
      <c r="GD71" s="155"/>
      <c r="GE71" s="155"/>
      <c r="GF71" s="155"/>
      <c r="GG71" s="155"/>
      <c r="GH71" s="155"/>
      <c r="GI71" s="155"/>
      <c r="GJ71" s="155"/>
      <c r="GK71" s="155"/>
      <c r="GL71" s="205"/>
      <c r="GM71" s="205"/>
    </row>
    <row r="72" spans="1:195" ht="15">
      <c r="A72" s="164" t="s">
        <v>134</v>
      </c>
      <c r="B72" s="165"/>
      <c r="C72" s="166"/>
      <c r="D72" s="155"/>
      <c r="E72" s="155"/>
      <c r="F72" s="155"/>
      <c r="G72" s="155"/>
      <c r="H72" s="155"/>
      <c r="I72" s="155"/>
      <c r="J72" s="155"/>
      <c r="K72" s="155"/>
      <c r="L72" s="205"/>
      <c r="M72" s="205"/>
      <c r="BA72" s="164" t="s">
        <v>134</v>
      </c>
      <c r="BB72" s="165"/>
      <c r="BC72" s="166"/>
      <c r="BD72" s="155"/>
      <c r="BE72" s="155"/>
      <c r="BF72" s="155"/>
      <c r="BG72" s="155"/>
      <c r="BH72" s="155"/>
      <c r="BI72" s="155"/>
      <c r="BJ72" s="155"/>
      <c r="BK72" s="155"/>
      <c r="BL72" s="205"/>
      <c r="BM72" s="205"/>
      <c r="DN72" s="164" t="s">
        <v>134</v>
      </c>
      <c r="DO72" s="165"/>
      <c r="DP72" s="166"/>
      <c r="DQ72" s="155"/>
      <c r="DR72" s="155"/>
      <c r="DS72" s="155"/>
      <c r="DT72" s="155"/>
      <c r="DU72" s="155"/>
      <c r="DV72" s="155"/>
      <c r="DW72" s="155"/>
      <c r="DX72" s="155"/>
      <c r="DY72" s="205"/>
      <c r="DZ72" s="205"/>
      <c r="GA72" s="164" t="s">
        <v>134</v>
      </c>
      <c r="GB72" s="165"/>
      <c r="GC72" s="166"/>
      <c r="GD72" s="155"/>
      <c r="GE72" s="155"/>
      <c r="GF72" s="155"/>
      <c r="GG72" s="155"/>
      <c r="GH72" s="155"/>
      <c r="GI72" s="155"/>
      <c r="GJ72" s="155"/>
      <c r="GK72" s="155"/>
      <c r="GL72" s="205"/>
      <c r="GM72" s="205"/>
    </row>
    <row r="73" spans="1:195" ht="15">
      <c r="A73" s="164" t="s">
        <v>135</v>
      </c>
      <c r="B73" s="165"/>
      <c r="C73" s="166"/>
      <c r="D73" s="155"/>
      <c r="E73" s="155"/>
      <c r="F73" s="155"/>
      <c r="G73" s="155"/>
      <c r="H73" s="155"/>
      <c r="I73" s="155"/>
      <c r="J73" s="155"/>
      <c r="K73" s="155"/>
      <c r="L73" s="205"/>
      <c r="M73" s="205"/>
      <c r="BA73" s="164" t="s">
        <v>135</v>
      </c>
      <c r="BB73" s="165"/>
      <c r="BC73" s="166"/>
      <c r="BD73" s="155"/>
      <c r="BE73" s="155"/>
      <c r="BF73" s="155"/>
      <c r="BG73" s="155"/>
      <c r="BH73" s="155"/>
      <c r="BI73" s="155"/>
      <c r="BJ73" s="155"/>
      <c r="BK73" s="155"/>
      <c r="BL73" s="205"/>
      <c r="BM73" s="205"/>
      <c r="DN73" s="164" t="s">
        <v>135</v>
      </c>
      <c r="DO73" s="165"/>
      <c r="DP73" s="166"/>
      <c r="DQ73" s="155"/>
      <c r="DR73" s="155"/>
      <c r="DS73" s="155"/>
      <c r="DT73" s="155"/>
      <c r="DU73" s="155"/>
      <c r="DV73" s="155"/>
      <c r="DW73" s="155"/>
      <c r="DX73" s="155"/>
      <c r="DY73" s="205"/>
      <c r="DZ73" s="205"/>
      <c r="GA73" s="164" t="s">
        <v>135</v>
      </c>
      <c r="GB73" s="165"/>
      <c r="GC73" s="166"/>
      <c r="GD73" s="155"/>
      <c r="GE73" s="155"/>
      <c r="GF73" s="155"/>
      <c r="GG73" s="155"/>
      <c r="GH73" s="155"/>
      <c r="GI73" s="155"/>
      <c r="GJ73" s="155"/>
      <c r="GK73" s="155"/>
      <c r="GL73" s="205"/>
      <c r="GM73" s="205"/>
    </row>
    <row r="74" spans="1:195" ht="15">
      <c r="A74" s="164" t="s">
        <v>136</v>
      </c>
      <c r="B74" s="165"/>
      <c r="C74" s="166"/>
      <c r="D74" s="155"/>
      <c r="E74" s="155"/>
      <c r="F74" s="155"/>
      <c r="G74" s="155"/>
      <c r="H74" s="155"/>
      <c r="I74" s="155"/>
      <c r="J74" s="155"/>
      <c r="K74" s="155"/>
      <c r="L74" s="205"/>
      <c r="M74" s="205"/>
      <c r="BA74" s="164" t="s">
        <v>136</v>
      </c>
      <c r="BB74" s="165"/>
      <c r="BC74" s="166"/>
      <c r="BD74" s="155"/>
      <c r="BE74" s="155"/>
      <c r="BF74" s="155"/>
      <c r="BG74" s="155"/>
      <c r="BH74" s="155"/>
      <c r="BI74" s="155"/>
      <c r="BJ74" s="155"/>
      <c r="BK74" s="155"/>
      <c r="BL74" s="205"/>
      <c r="BM74" s="205"/>
      <c r="DN74" s="164" t="s">
        <v>136</v>
      </c>
      <c r="DO74" s="165"/>
      <c r="DP74" s="166"/>
      <c r="DQ74" s="155"/>
      <c r="DR74" s="155"/>
      <c r="DS74" s="155"/>
      <c r="DT74" s="155"/>
      <c r="DU74" s="155"/>
      <c r="DV74" s="155"/>
      <c r="DW74" s="155"/>
      <c r="DX74" s="155"/>
      <c r="DY74" s="205"/>
      <c r="DZ74" s="205"/>
      <c r="GA74" s="164" t="s">
        <v>136</v>
      </c>
      <c r="GB74" s="165"/>
      <c r="GC74" s="166"/>
      <c r="GD74" s="155"/>
      <c r="GE74" s="155"/>
      <c r="GF74" s="155"/>
      <c r="GG74" s="155"/>
      <c r="GH74" s="155"/>
      <c r="GI74" s="155"/>
      <c r="GJ74" s="155"/>
      <c r="GK74" s="155"/>
      <c r="GL74" s="205"/>
      <c r="GM74" s="205"/>
    </row>
  </sheetData>
  <sheetProtection/>
  <mergeCells count="1178">
    <mergeCell ref="DU33:DV33"/>
    <mergeCell ref="DW33:DY33"/>
    <mergeCell ref="EH33:EI33"/>
    <mergeCell ref="EJ33:EL33"/>
    <mergeCell ref="EU33:EV33"/>
    <mergeCell ref="EW33:EY33"/>
    <mergeCell ref="FH33:FI33"/>
    <mergeCell ref="FJ33:FL33"/>
    <mergeCell ref="FU33:FV33"/>
    <mergeCell ref="FW33:FY33"/>
    <mergeCell ref="GH33:GI33"/>
    <mergeCell ref="GJ33:GL33"/>
    <mergeCell ref="GU32:GV32"/>
    <mergeCell ref="GW32:GY32"/>
    <mergeCell ref="IH33:II33"/>
    <mergeCell ref="IJ33:IL33"/>
    <mergeCell ref="GU33:GV33"/>
    <mergeCell ref="GW33:GY33"/>
    <mergeCell ref="HH33:HI33"/>
    <mergeCell ref="HJ33:HL33"/>
    <mergeCell ref="HU33:HV33"/>
    <mergeCell ref="HW33:HY33"/>
    <mergeCell ref="HH32:HI32"/>
    <mergeCell ref="HJ32:HL32"/>
    <mergeCell ref="HP32:HQ32"/>
    <mergeCell ref="HR32:HT32"/>
    <mergeCell ref="HU32:HV32"/>
    <mergeCell ref="HW32:HY32"/>
    <mergeCell ref="IC32:ID32"/>
    <mergeCell ref="IE32:IG32"/>
    <mergeCell ref="IH32:II32"/>
    <mergeCell ref="IJ32:IL32"/>
    <mergeCell ref="H33:I33"/>
    <mergeCell ref="J33:L33"/>
    <mergeCell ref="U33:V33"/>
    <mergeCell ref="W33:Y33"/>
    <mergeCell ref="AH33:AI33"/>
    <mergeCell ref="AJ33:AL33"/>
    <mergeCell ref="AU33:AV33"/>
    <mergeCell ref="AW33:AY33"/>
    <mergeCell ref="BH33:BI33"/>
    <mergeCell ref="BJ33:BL33"/>
    <mergeCell ref="BU33:BV33"/>
    <mergeCell ref="BW33:BY33"/>
    <mergeCell ref="CH33:CI33"/>
    <mergeCell ref="CJ33:CL33"/>
    <mergeCell ref="CU33:CV33"/>
    <mergeCell ref="CW33:CY33"/>
    <mergeCell ref="DH33:DI33"/>
    <mergeCell ref="DJ33:DL33"/>
    <mergeCell ref="EH32:EI32"/>
    <mergeCell ref="EJ32:EL32"/>
    <mergeCell ref="EP32:EQ32"/>
    <mergeCell ref="ER32:ET32"/>
    <mergeCell ref="EU32:EV32"/>
    <mergeCell ref="EW32:EY32"/>
    <mergeCell ref="FC32:FD32"/>
    <mergeCell ref="FE32:FG32"/>
    <mergeCell ref="FH32:FI32"/>
    <mergeCell ref="FJ32:FL32"/>
    <mergeCell ref="FP32:FQ32"/>
    <mergeCell ref="FR32:FT32"/>
    <mergeCell ref="HC32:HD32"/>
    <mergeCell ref="HE32:HG32"/>
    <mergeCell ref="FU32:FV32"/>
    <mergeCell ref="FW32:FY32"/>
    <mergeCell ref="GC32:GD32"/>
    <mergeCell ref="GE32:GG32"/>
    <mergeCell ref="GH32:GI32"/>
    <mergeCell ref="GJ32:GL32"/>
    <mergeCell ref="GP32:GQ32"/>
    <mergeCell ref="GR32:GT32"/>
    <mergeCell ref="CC32:CD32"/>
    <mergeCell ref="CE32:CG32"/>
    <mergeCell ref="CH32:CI32"/>
    <mergeCell ref="CJ32:CL32"/>
    <mergeCell ref="CP32:CQ32"/>
    <mergeCell ref="CR32:CT32"/>
    <mergeCell ref="CU32:CV32"/>
    <mergeCell ref="CW32:CY32"/>
    <mergeCell ref="DC32:DD32"/>
    <mergeCell ref="DE32:DG32"/>
    <mergeCell ref="DH32:DI32"/>
    <mergeCell ref="DJ32:DL32"/>
    <mergeCell ref="DP32:DQ32"/>
    <mergeCell ref="DR32:DT32"/>
    <mergeCell ref="DU32:DV32"/>
    <mergeCell ref="DW32:DY32"/>
    <mergeCell ref="EC32:ED32"/>
    <mergeCell ref="EE32:EG32"/>
    <mergeCell ref="U32:V32"/>
    <mergeCell ref="W32:Y32"/>
    <mergeCell ref="AC32:AD32"/>
    <mergeCell ref="AE32:AG32"/>
    <mergeCell ref="AH32:AI32"/>
    <mergeCell ref="AJ32:AL32"/>
    <mergeCell ref="AP32:AQ32"/>
    <mergeCell ref="AR32:AT32"/>
    <mergeCell ref="AU32:AV32"/>
    <mergeCell ref="AW32:AY32"/>
    <mergeCell ref="BC32:BD32"/>
    <mergeCell ref="BE32:BG32"/>
    <mergeCell ref="BH32:BI32"/>
    <mergeCell ref="BJ32:BL32"/>
    <mergeCell ref="BP32:BQ32"/>
    <mergeCell ref="BR32:BT32"/>
    <mergeCell ref="BU32:BV32"/>
    <mergeCell ref="BW32:BY32"/>
    <mergeCell ref="CP31:CQ31"/>
    <mergeCell ref="DC31:DD31"/>
    <mergeCell ref="DP31:DQ31"/>
    <mergeCell ref="EC31:ED31"/>
    <mergeCell ref="EP31:EQ31"/>
    <mergeCell ref="FC31:FD31"/>
    <mergeCell ref="FP31:FQ31"/>
    <mergeCell ref="GC31:GD31"/>
    <mergeCell ref="GP31:GQ31"/>
    <mergeCell ref="HC31:HD31"/>
    <mergeCell ref="HP31:HQ31"/>
    <mergeCell ref="IC31:ID31"/>
    <mergeCell ref="EC30:ED30"/>
    <mergeCell ref="EH30:EI30"/>
    <mergeCell ref="EJ30:EL30"/>
    <mergeCell ref="EP30:EQ30"/>
    <mergeCell ref="C32:D32"/>
    <mergeCell ref="E32:G32"/>
    <mergeCell ref="H32:I32"/>
    <mergeCell ref="J32:L32"/>
    <mergeCell ref="P32:Q32"/>
    <mergeCell ref="R32:T32"/>
    <mergeCell ref="FC30:FD30"/>
    <mergeCell ref="FH30:FI30"/>
    <mergeCell ref="FJ30:FL30"/>
    <mergeCell ref="FP30:FQ30"/>
    <mergeCell ref="FU30:FV30"/>
    <mergeCell ref="FW30:FY30"/>
    <mergeCell ref="GC30:GD30"/>
    <mergeCell ref="GH30:GI30"/>
    <mergeCell ref="GJ30:GL30"/>
    <mergeCell ref="GP30:GQ30"/>
    <mergeCell ref="GU30:GV30"/>
    <mergeCell ref="GW30:GY30"/>
    <mergeCell ref="HC30:HD30"/>
    <mergeCell ref="HH30:HI30"/>
    <mergeCell ref="HJ30:HL30"/>
    <mergeCell ref="HP30:HQ30"/>
    <mergeCell ref="HU30:HV30"/>
    <mergeCell ref="HW30:HY30"/>
    <mergeCell ref="IC30:ID30"/>
    <mergeCell ref="IH30:II30"/>
    <mergeCell ref="IJ30:IL30"/>
    <mergeCell ref="C31:D31"/>
    <mergeCell ref="P31:Q31"/>
    <mergeCell ref="AC31:AD31"/>
    <mergeCell ref="AP31:AQ31"/>
    <mergeCell ref="BC31:BD31"/>
    <mergeCell ref="BP31:BQ31"/>
    <mergeCell ref="CC31:CD31"/>
    <mergeCell ref="BC30:BD30"/>
    <mergeCell ref="BH30:BI30"/>
    <mergeCell ref="BJ30:BL30"/>
    <mergeCell ref="BP30:BQ30"/>
    <mergeCell ref="BU30:BV30"/>
    <mergeCell ref="BW30:BY30"/>
    <mergeCell ref="CC30:CD30"/>
    <mergeCell ref="CH30:CI30"/>
    <mergeCell ref="CJ30:CL30"/>
    <mergeCell ref="CP30:CQ30"/>
    <mergeCell ref="CU30:CV30"/>
    <mergeCell ref="CW30:CY30"/>
    <mergeCell ref="GA29:GD29"/>
    <mergeCell ref="GE29:GG29"/>
    <mergeCell ref="EU30:EV30"/>
    <mergeCell ref="EW30:EY30"/>
    <mergeCell ref="DC30:DD30"/>
    <mergeCell ref="DH30:DI30"/>
    <mergeCell ref="DJ30:DL30"/>
    <mergeCell ref="DP30:DQ30"/>
    <mergeCell ref="DU30:DV30"/>
    <mergeCell ref="DW30:DY30"/>
    <mergeCell ref="GN29:GQ29"/>
    <mergeCell ref="GR29:GT29"/>
    <mergeCell ref="GU29:GV29"/>
    <mergeCell ref="GW29:GY29"/>
    <mergeCell ref="HA29:HD29"/>
    <mergeCell ref="HE29:HG29"/>
    <mergeCell ref="HH29:HI29"/>
    <mergeCell ref="HJ29:HL29"/>
    <mergeCell ref="HN29:HQ29"/>
    <mergeCell ref="HR29:HT29"/>
    <mergeCell ref="HU29:HV29"/>
    <mergeCell ref="HW29:HY29"/>
    <mergeCell ref="IA29:ID29"/>
    <mergeCell ref="IE29:IG29"/>
    <mergeCell ref="IH29:II29"/>
    <mergeCell ref="IJ29:IL29"/>
    <mergeCell ref="C30:D30"/>
    <mergeCell ref="H30:I30"/>
    <mergeCell ref="J30:L30"/>
    <mergeCell ref="P30:Q30"/>
    <mergeCell ref="U30:V30"/>
    <mergeCell ref="W30:Y30"/>
    <mergeCell ref="AC30:AD30"/>
    <mergeCell ref="AH30:AI30"/>
    <mergeCell ref="AJ30:AL30"/>
    <mergeCell ref="AP30:AQ30"/>
    <mergeCell ref="AU30:AV30"/>
    <mergeCell ref="AW30:AY30"/>
    <mergeCell ref="DN29:DQ29"/>
    <mergeCell ref="DR29:DT29"/>
    <mergeCell ref="DU29:DV29"/>
    <mergeCell ref="DW29:DY29"/>
    <mergeCell ref="EA29:ED29"/>
    <mergeCell ref="EE29:EG29"/>
    <mergeCell ref="EH29:EI29"/>
    <mergeCell ref="EJ29:EL29"/>
    <mergeCell ref="EN29:EQ29"/>
    <mergeCell ref="ER29:ET29"/>
    <mergeCell ref="EU29:EV29"/>
    <mergeCell ref="EW29:EY29"/>
    <mergeCell ref="GH29:GI29"/>
    <mergeCell ref="GJ29:GL29"/>
    <mergeCell ref="FA29:FD29"/>
    <mergeCell ref="FE29:FG29"/>
    <mergeCell ref="FH29:FI29"/>
    <mergeCell ref="FJ29:FL29"/>
    <mergeCell ref="FN29:FQ29"/>
    <mergeCell ref="FR29:FT29"/>
    <mergeCell ref="FU29:FV29"/>
    <mergeCell ref="FW29:FY29"/>
    <mergeCell ref="BH29:BI29"/>
    <mergeCell ref="BJ29:BL29"/>
    <mergeCell ref="BN29:BQ29"/>
    <mergeCell ref="BR29:BT29"/>
    <mergeCell ref="BU29:BV29"/>
    <mergeCell ref="BW29:BY29"/>
    <mergeCell ref="CA29:CD29"/>
    <mergeCell ref="CE29:CG29"/>
    <mergeCell ref="CH29:CI29"/>
    <mergeCell ref="CJ29:CL29"/>
    <mergeCell ref="CN29:CQ29"/>
    <mergeCell ref="CR29:CT29"/>
    <mergeCell ref="CU29:CV29"/>
    <mergeCell ref="CW29:CY29"/>
    <mergeCell ref="DA29:DD29"/>
    <mergeCell ref="DE29:DG29"/>
    <mergeCell ref="DH29:DI29"/>
    <mergeCell ref="DJ29:DL29"/>
    <mergeCell ref="A29:D29"/>
    <mergeCell ref="E29:G29"/>
    <mergeCell ref="H29:I29"/>
    <mergeCell ref="J29:L29"/>
    <mergeCell ref="N29:Q29"/>
    <mergeCell ref="R29:T29"/>
    <mergeCell ref="U29:V29"/>
    <mergeCell ref="W29:Y29"/>
    <mergeCell ref="AA29:AD29"/>
    <mergeCell ref="AE29:AG29"/>
    <mergeCell ref="AH29:AI29"/>
    <mergeCell ref="AJ29:AL29"/>
    <mergeCell ref="AN29:AQ29"/>
    <mergeCell ref="AR29:AT29"/>
    <mergeCell ref="AU29:AV29"/>
    <mergeCell ref="AW29:AY29"/>
    <mergeCell ref="BA29:BD29"/>
    <mergeCell ref="BE29:BG29"/>
    <mergeCell ref="GS28:GW28"/>
    <mergeCell ref="HA28:HB28"/>
    <mergeCell ref="HD28:HE28"/>
    <mergeCell ref="HF28:HJ28"/>
    <mergeCell ref="FN28:FO28"/>
    <mergeCell ref="FQ28:FR28"/>
    <mergeCell ref="FS28:FW28"/>
    <mergeCell ref="GA28:GB28"/>
    <mergeCell ref="GD28:GE28"/>
    <mergeCell ref="GF28:GJ28"/>
    <mergeCell ref="HN28:HO28"/>
    <mergeCell ref="HQ28:HR28"/>
    <mergeCell ref="HS28:HW28"/>
    <mergeCell ref="IA28:IB28"/>
    <mergeCell ref="ID28:IE28"/>
    <mergeCell ref="IF28:IJ28"/>
    <mergeCell ref="CN28:CO28"/>
    <mergeCell ref="CQ28:CR28"/>
    <mergeCell ref="CS28:CW28"/>
    <mergeCell ref="DA28:DB28"/>
    <mergeCell ref="DD28:DE28"/>
    <mergeCell ref="DF28:DJ28"/>
    <mergeCell ref="DN28:DO28"/>
    <mergeCell ref="DQ28:DR28"/>
    <mergeCell ref="DS28:DW28"/>
    <mergeCell ref="EA28:EB28"/>
    <mergeCell ref="ED28:EE28"/>
    <mergeCell ref="EF28:EJ28"/>
    <mergeCell ref="GQ27:GR27"/>
    <mergeCell ref="GS27:GW27"/>
    <mergeCell ref="EN28:EO28"/>
    <mergeCell ref="EQ28:ER28"/>
    <mergeCell ref="ES28:EW28"/>
    <mergeCell ref="FA28:FB28"/>
    <mergeCell ref="FD28:FE28"/>
    <mergeCell ref="FF28:FJ28"/>
    <mergeCell ref="GN28:GO28"/>
    <mergeCell ref="GQ28:GR28"/>
    <mergeCell ref="HF27:HJ27"/>
    <mergeCell ref="HN27:HO27"/>
    <mergeCell ref="HQ27:HR27"/>
    <mergeCell ref="HS27:HW27"/>
    <mergeCell ref="IA27:IB27"/>
    <mergeCell ref="ID27:IE27"/>
    <mergeCell ref="IF27:IJ27"/>
    <mergeCell ref="A28:B28"/>
    <mergeCell ref="D28:E28"/>
    <mergeCell ref="F28:J28"/>
    <mergeCell ref="N28:O28"/>
    <mergeCell ref="Q28:R28"/>
    <mergeCell ref="S28:W28"/>
    <mergeCell ref="AA28:AB28"/>
    <mergeCell ref="AD28:AE28"/>
    <mergeCell ref="AF28:AJ28"/>
    <mergeCell ref="AN28:AO28"/>
    <mergeCell ref="AQ28:AR28"/>
    <mergeCell ref="AS28:AW28"/>
    <mergeCell ref="BA28:BB28"/>
    <mergeCell ref="BD28:BE28"/>
    <mergeCell ref="BF28:BJ28"/>
    <mergeCell ref="BN28:BO28"/>
    <mergeCell ref="BQ28:BR28"/>
    <mergeCell ref="BS28:BW28"/>
    <mergeCell ref="CA28:CB28"/>
    <mergeCell ref="CD28:CE28"/>
    <mergeCell ref="CF28:CJ28"/>
    <mergeCell ref="DF27:DJ27"/>
    <mergeCell ref="DN27:DO27"/>
    <mergeCell ref="DQ27:DR27"/>
    <mergeCell ref="DS27:DW27"/>
    <mergeCell ref="EA27:EB27"/>
    <mergeCell ref="ED27:EE27"/>
    <mergeCell ref="EF27:EJ27"/>
    <mergeCell ref="EN27:EO27"/>
    <mergeCell ref="EQ27:ER27"/>
    <mergeCell ref="ES27:EW27"/>
    <mergeCell ref="FA27:FB27"/>
    <mergeCell ref="FD27:FE27"/>
    <mergeCell ref="HA27:HB27"/>
    <mergeCell ref="HD27:HE27"/>
    <mergeCell ref="FF27:FJ27"/>
    <mergeCell ref="FN27:FO27"/>
    <mergeCell ref="FQ27:FR27"/>
    <mergeCell ref="FS27:FW27"/>
    <mergeCell ref="GA27:GB27"/>
    <mergeCell ref="GD27:GE27"/>
    <mergeCell ref="GF27:GJ27"/>
    <mergeCell ref="GN27:GO27"/>
    <mergeCell ref="AF27:AJ27"/>
    <mergeCell ref="AN27:AO27"/>
    <mergeCell ref="AQ27:AR27"/>
    <mergeCell ref="AS27:AW27"/>
    <mergeCell ref="BA27:BB27"/>
    <mergeCell ref="BD27:BE27"/>
    <mergeCell ref="BF27:BJ27"/>
    <mergeCell ref="BN27:BO27"/>
    <mergeCell ref="BQ27:BR27"/>
    <mergeCell ref="BS27:BW27"/>
    <mergeCell ref="CA27:CB27"/>
    <mergeCell ref="CD27:CE27"/>
    <mergeCell ref="ED26:EE26"/>
    <mergeCell ref="EF26:EJ26"/>
    <mergeCell ref="EN26:EO26"/>
    <mergeCell ref="EQ26:ER26"/>
    <mergeCell ref="CF27:CJ27"/>
    <mergeCell ref="CN27:CO27"/>
    <mergeCell ref="CQ27:CR27"/>
    <mergeCell ref="CS27:CW27"/>
    <mergeCell ref="DA27:DB27"/>
    <mergeCell ref="DD27:DE27"/>
    <mergeCell ref="FD26:FE26"/>
    <mergeCell ref="FF26:FJ26"/>
    <mergeCell ref="FN26:FO26"/>
    <mergeCell ref="FQ26:FR26"/>
    <mergeCell ref="FS26:FW26"/>
    <mergeCell ref="GA26:GB26"/>
    <mergeCell ref="GD26:GE26"/>
    <mergeCell ref="GF26:GJ26"/>
    <mergeCell ref="GN26:GO26"/>
    <mergeCell ref="GQ26:GR26"/>
    <mergeCell ref="GS26:GW26"/>
    <mergeCell ref="HA26:HB26"/>
    <mergeCell ref="HD26:HE26"/>
    <mergeCell ref="HF26:HJ26"/>
    <mergeCell ref="HN26:HO26"/>
    <mergeCell ref="HQ26:HR26"/>
    <mergeCell ref="HS26:HW26"/>
    <mergeCell ref="IA26:IB26"/>
    <mergeCell ref="ID26:IE26"/>
    <mergeCell ref="IF26:IJ26"/>
    <mergeCell ref="A27:B27"/>
    <mergeCell ref="D27:E27"/>
    <mergeCell ref="F27:J27"/>
    <mergeCell ref="N27:O27"/>
    <mergeCell ref="Q27:R27"/>
    <mergeCell ref="S27:W27"/>
    <mergeCell ref="AA27:AB27"/>
    <mergeCell ref="AD27:AE27"/>
    <mergeCell ref="BD26:BE26"/>
    <mergeCell ref="BF26:BJ26"/>
    <mergeCell ref="BN26:BO26"/>
    <mergeCell ref="BQ26:BR26"/>
    <mergeCell ref="BS26:BW26"/>
    <mergeCell ref="CA26:CB26"/>
    <mergeCell ref="CD26:CE26"/>
    <mergeCell ref="CF26:CJ26"/>
    <mergeCell ref="CN26:CO26"/>
    <mergeCell ref="CQ26:CR26"/>
    <mergeCell ref="CS26:CW26"/>
    <mergeCell ref="DA26:DB26"/>
    <mergeCell ref="FF25:FJ25"/>
    <mergeCell ref="FN25:FO25"/>
    <mergeCell ref="ES26:EW26"/>
    <mergeCell ref="FA26:FB26"/>
    <mergeCell ref="DD26:DE26"/>
    <mergeCell ref="DF26:DJ26"/>
    <mergeCell ref="DN26:DO26"/>
    <mergeCell ref="DQ26:DR26"/>
    <mergeCell ref="DS26:DW26"/>
    <mergeCell ref="EA26:EB26"/>
    <mergeCell ref="GA25:GB25"/>
    <mergeCell ref="GD25:GE25"/>
    <mergeCell ref="GF25:GJ25"/>
    <mergeCell ref="GN25:GO25"/>
    <mergeCell ref="GQ25:GR25"/>
    <mergeCell ref="GS25:GW25"/>
    <mergeCell ref="HA25:HB25"/>
    <mergeCell ref="HD25:HE25"/>
    <mergeCell ref="HF25:HJ25"/>
    <mergeCell ref="HN25:HO25"/>
    <mergeCell ref="HQ25:HR25"/>
    <mergeCell ref="HS25:HW25"/>
    <mergeCell ref="IA25:IB25"/>
    <mergeCell ref="ID25:IE25"/>
    <mergeCell ref="IF25:IJ25"/>
    <mergeCell ref="A26:B26"/>
    <mergeCell ref="D26:E26"/>
    <mergeCell ref="F26:J26"/>
    <mergeCell ref="N26:O26"/>
    <mergeCell ref="Q26:R26"/>
    <mergeCell ref="S26:W26"/>
    <mergeCell ref="AA26:AB26"/>
    <mergeCell ref="AD26:AE26"/>
    <mergeCell ref="AF26:AJ26"/>
    <mergeCell ref="AN26:AO26"/>
    <mergeCell ref="AQ26:AR26"/>
    <mergeCell ref="AS26:AW26"/>
    <mergeCell ref="BA26:BB26"/>
    <mergeCell ref="CA25:CB25"/>
    <mergeCell ref="CD25:CE25"/>
    <mergeCell ref="CF25:CJ25"/>
    <mergeCell ref="CN25:CO25"/>
    <mergeCell ref="CQ25:CR25"/>
    <mergeCell ref="CS25:CW25"/>
    <mergeCell ref="DA25:DB25"/>
    <mergeCell ref="DD25:DE25"/>
    <mergeCell ref="DF25:DJ25"/>
    <mergeCell ref="DN25:DO25"/>
    <mergeCell ref="DQ25:DR25"/>
    <mergeCell ref="DS25:DW25"/>
    <mergeCell ref="FQ25:FR25"/>
    <mergeCell ref="FS25:FW25"/>
    <mergeCell ref="EA25:EB25"/>
    <mergeCell ref="ED25:EE25"/>
    <mergeCell ref="EF25:EJ25"/>
    <mergeCell ref="EN25:EO25"/>
    <mergeCell ref="EQ25:ER25"/>
    <mergeCell ref="ES25:EW25"/>
    <mergeCell ref="FA25:FB25"/>
    <mergeCell ref="FD25:FE25"/>
    <mergeCell ref="A25:B25"/>
    <mergeCell ref="D25:E25"/>
    <mergeCell ref="F25:J25"/>
    <mergeCell ref="N25:O25"/>
    <mergeCell ref="Q25:R25"/>
    <mergeCell ref="S25:W25"/>
    <mergeCell ref="AA25:AB25"/>
    <mergeCell ref="AD25:AE25"/>
    <mergeCell ref="AF25:AJ25"/>
    <mergeCell ref="AN25:AO25"/>
    <mergeCell ref="AQ25:AR25"/>
    <mergeCell ref="AS25:AW25"/>
    <mergeCell ref="BA25:BB25"/>
    <mergeCell ref="BD25:BE25"/>
    <mergeCell ref="BF25:BJ25"/>
    <mergeCell ref="BN25:BO25"/>
    <mergeCell ref="BQ25:BR25"/>
    <mergeCell ref="BS25:BW25"/>
    <mergeCell ref="GS24:GW24"/>
    <mergeCell ref="HA24:HB24"/>
    <mergeCell ref="HD24:HE24"/>
    <mergeCell ref="HF24:HJ24"/>
    <mergeCell ref="FN24:FO24"/>
    <mergeCell ref="FQ24:FR24"/>
    <mergeCell ref="FS24:FW24"/>
    <mergeCell ref="GA24:GB24"/>
    <mergeCell ref="GD24:GE24"/>
    <mergeCell ref="GF24:GJ24"/>
    <mergeCell ref="HN24:HO24"/>
    <mergeCell ref="HQ24:HR24"/>
    <mergeCell ref="HS24:HW24"/>
    <mergeCell ref="IA24:IB24"/>
    <mergeCell ref="ID24:IE24"/>
    <mergeCell ref="IF24:IJ24"/>
    <mergeCell ref="CN24:CO24"/>
    <mergeCell ref="CQ24:CR24"/>
    <mergeCell ref="CS24:CW24"/>
    <mergeCell ref="DA24:DB24"/>
    <mergeCell ref="DD24:DE24"/>
    <mergeCell ref="DF24:DJ24"/>
    <mergeCell ref="DN24:DO24"/>
    <mergeCell ref="DQ24:DR24"/>
    <mergeCell ref="DS24:DW24"/>
    <mergeCell ref="EA24:EB24"/>
    <mergeCell ref="ED24:EE24"/>
    <mergeCell ref="EF24:EJ24"/>
    <mergeCell ref="GQ23:GR23"/>
    <mergeCell ref="GS23:GW23"/>
    <mergeCell ref="EN24:EO24"/>
    <mergeCell ref="EQ24:ER24"/>
    <mergeCell ref="ES24:EW24"/>
    <mergeCell ref="FA24:FB24"/>
    <mergeCell ref="FD24:FE24"/>
    <mergeCell ref="FF24:FJ24"/>
    <mergeCell ref="GN24:GO24"/>
    <mergeCell ref="GQ24:GR24"/>
    <mergeCell ref="HF23:HJ23"/>
    <mergeCell ref="HN23:HO23"/>
    <mergeCell ref="HQ23:HR23"/>
    <mergeCell ref="HS23:HW23"/>
    <mergeCell ref="IA23:IB23"/>
    <mergeCell ref="ID23:IE23"/>
    <mergeCell ref="IF23:IJ23"/>
    <mergeCell ref="A24:B24"/>
    <mergeCell ref="D24:E24"/>
    <mergeCell ref="F24:J24"/>
    <mergeCell ref="N24:O24"/>
    <mergeCell ref="Q24:R24"/>
    <mergeCell ref="S24:W24"/>
    <mergeCell ref="AA24:AB24"/>
    <mergeCell ref="AD24:AE24"/>
    <mergeCell ref="AF24:AJ24"/>
    <mergeCell ref="AN24:AO24"/>
    <mergeCell ref="AQ24:AR24"/>
    <mergeCell ref="AS24:AW24"/>
    <mergeCell ref="BA24:BB24"/>
    <mergeCell ref="BD24:BE24"/>
    <mergeCell ref="BF24:BJ24"/>
    <mergeCell ref="BN24:BO24"/>
    <mergeCell ref="BQ24:BR24"/>
    <mergeCell ref="BS24:BW24"/>
    <mergeCell ref="CA24:CB24"/>
    <mergeCell ref="CD24:CE24"/>
    <mergeCell ref="CF24:CJ24"/>
    <mergeCell ref="DF23:DJ23"/>
    <mergeCell ref="DN23:DO23"/>
    <mergeCell ref="DQ23:DR23"/>
    <mergeCell ref="DS23:DW23"/>
    <mergeCell ref="EA23:EB23"/>
    <mergeCell ref="ED23:EE23"/>
    <mergeCell ref="EF23:EJ23"/>
    <mergeCell ref="EN23:EO23"/>
    <mergeCell ref="EQ23:ER23"/>
    <mergeCell ref="ES23:EW23"/>
    <mergeCell ref="FA23:FB23"/>
    <mergeCell ref="FD23:FE23"/>
    <mergeCell ref="HA23:HB23"/>
    <mergeCell ref="HD23:HE23"/>
    <mergeCell ref="FF23:FJ23"/>
    <mergeCell ref="FN23:FO23"/>
    <mergeCell ref="FQ23:FR23"/>
    <mergeCell ref="FS23:FW23"/>
    <mergeCell ref="GA23:GB23"/>
    <mergeCell ref="GD23:GE23"/>
    <mergeCell ref="GF23:GJ23"/>
    <mergeCell ref="GN23:GO23"/>
    <mergeCell ref="AF23:AJ23"/>
    <mergeCell ref="AN23:AO23"/>
    <mergeCell ref="AQ23:AR23"/>
    <mergeCell ref="AS23:AW23"/>
    <mergeCell ref="BA23:BB23"/>
    <mergeCell ref="BD23:BE23"/>
    <mergeCell ref="BF23:BJ23"/>
    <mergeCell ref="BN23:BO23"/>
    <mergeCell ref="BQ23:BR23"/>
    <mergeCell ref="BS23:BW23"/>
    <mergeCell ref="CA23:CB23"/>
    <mergeCell ref="CD23:CE23"/>
    <mergeCell ref="ED22:EE22"/>
    <mergeCell ref="EF22:EJ22"/>
    <mergeCell ref="EN22:EO22"/>
    <mergeCell ref="EQ22:ER22"/>
    <mergeCell ref="CF23:CJ23"/>
    <mergeCell ref="CN23:CO23"/>
    <mergeCell ref="CQ23:CR23"/>
    <mergeCell ref="CS23:CW23"/>
    <mergeCell ref="DA23:DB23"/>
    <mergeCell ref="DD23:DE23"/>
    <mergeCell ref="FD22:FE22"/>
    <mergeCell ref="FF22:FJ22"/>
    <mergeCell ref="FN22:FO22"/>
    <mergeCell ref="FQ22:FR22"/>
    <mergeCell ref="FS22:FW22"/>
    <mergeCell ref="GA22:GB22"/>
    <mergeCell ref="GD22:GE22"/>
    <mergeCell ref="GF22:GJ22"/>
    <mergeCell ref="GN22:GO22"/>
    <mergeCell ref="GQ22:GR22"/>
    <mergeCell ref="GS22:GW22"/>
    <mergeCell ref="HA22:HB22"/>
    <mergeCell ref="HD22:HE22"/>
    <mergeCell ref="HF22:HJ22"/>
    <mergeCell ref="HN22:HO22"/>
    <mergeCell ref="HQ22:HR22"/>
    <mergeCell ref="HS22:HW22"/>
    <mergeCell ref="IA22:IB22"/>
    <mergeCell ref="ID22:IE22"/>
    <mergeCell ref="IF22:IJ22"/>
    <mergeCell ref="A23:B23"/>
    <mergeCell ref="D23:E23"/>
    <mergeCell ref="F23:J23"/>
    <mergeCell ref="N23:O23"/>
    <mergeCell ref="Q23:R23"/>
    <mergeCell ref="S23:W23"/>
    <mergeCell ref="AA23:AB23"/>
    <mergeCell ref="AD23:AE23"/>
    <mergeCell ref="BD22:BE22"/>
    <mergeCell ref="BF22:BJ22"/>
    <mergeCell ref="BN22:BO22"/>
    <mergeCell ref="BQ22:BR22"/>
    <mergeCell ref="BS22:BW22"/>
    <mergeCell ref="CA22:CB22"/>
    <mergeCell ref="CD22:CE22"/>
    <mergeCell ref="CF22:CJ22"/>
    <mergeCell ref="CN22:CO22"/>
    <mergeCell ref="CQ22:CR22"/>
    <mergeCell ref="CS22:CW22"/>
    <mergeCell ref="DA22:DB22"/>
    <mergeCell ref="FF21:FJ21"/>
    <mergeCell ref="FN21:FO21"/>
    <mergeCell ref="ES22:EW22"/>
    <mergeCell ref="FA22:FB22"/>
    <mergeCell ref="DD22:DE22"/>
    <mergeCell ref="DF22:DJ22"/>
    <mergeCell ref="DN22:DO22"/>
    <mergeCell ref="DQ22:DR22"/>
    <mergeCell ref="DS22:DW22"/>
    <mergeCell ref="EA22:EB22"/>
    <mergeCell ref="GA21:GB21"/>
    <mergeCell ref="GD21:GE21"/>
    <mergeCell ref="GF21:GJ21"/>
    <mergeCell ref="GN21:GO21"/>
    <mergeCell ref="GQ21:GR21"/>
    <mergeCell ref="GS21:GW21"/>
    <mergeCell ref="HA21:HB21"/>
    <mergeCell ref="HD21:HE21"/>
    <mergeCell ref="HF21:HJ21"/>
    <mergeCell ref="HN21:HO21"/>
    <mergeCell ref="HQ21:HR21"/>
    <mergeCell ref="HS21:HW21"/>
    <mergeCell ref="IA21:IB21"/>
    <mergeCell ref="ID21:IE21"/>
    <mergeCell ref="IF21:IJ21"/>
    <mergeCell ref="A22:B22"/>
    <mergeCell ref="D22:E22"/>
    <mergeCell ref="F22:J22"/>
    <mergeCell ref="N22:O22"/>
    <mergeCell ref="Q22:R22"/>
    <mergeCell ref="S22:W22"/>
    <mergeCell ref="AA22:AB22"/>
    <mergeCell ref="AD22:AE22"/>
    <mergeCell ref="AF22:AJ22"/>
    <mergeCell ref="AN22:AO22"/>
    <mergeCell ref="AQ22:AR22"/>
    <mergeCell ref="AS22:AW22"/>
    <mergeCell ref="BA22:BB22"/>
    <mergeCell ref="CA21:CB21"/>
    <mergeCell ref="CD21:CE21"/>
    <mergeCell ref="CF21:CJ21"/>
    <mergeCell ref="CN21:CO21"/>
    <mergeCell ref="CQ21:CR21"/>
    <mergeCell ref="CS21:CW21"/>
    <mergeCell ref="DA21:DB21"/>
    <mergeCell ref="DD21:DE21"/>
    <mergeCell ref="DF21:DJ21"/>
    <mergeCell ref="DN21:DO21"/>
    <mergeCell ref="DQ21:DR21"/>
    <mergeCell ref="DS21:DW21"/>
    <mergeCell ref="FQ21:FR21"/>
    <mergeCell ref="FS21:FW21"/>
    <mergeCell ref="EA21:EB21"/>
    <mergeCell ref="ED21:EE21"/>
    <mergeCell ref="EF21:EJ21"/>
    <mergeCell ref="EN21:EO21"/>
    <mergeCell ref="EQ21:ER21"/>
    <mergeCell ref="ES21:EW21"/>
    <mergeCell ref="FA21:FB21"/>
    <mergeCell ref="FD21:FE21"/>
    <mergeCell ref="A21:B21"/>
    <mergeCell ref="D21:E21"/>
    <mergeCell ref="F21:J21"/>
    <mergeCell ref="N21:O21"/>
    <mergeCell ref="Q21:R21"/>
    <mergeCell ref="S21:W21"/>
    <mergeCell ref="AA21:AB21"/>
    <mergeCell ref="AD21:AE21"/>
    <mergeCell ref="AF21:AJ21"/>
    <mergeCell ref="AN21:AO21"/>
    <mergeCell ref="AQ21:AR21"/>
    <mergeCell ref="AS21:AW21"/>
    <mergeCell ref="BA21:BB21"/>
    <mergeCell ref="BD21:BE21"/>
    <mergeCell ref="BF21:BJ21"/>
    <mergeCell ref="BN21:BO21"/>
    <mergeCell ref="BQ21:BR21"/>
    <mergeCell ref="BS21:BW21"/>
    <mergeCell ref="GS20:GW20"/>
    <mergeCell ref="HA20:HB20"/>
    <mergeCell ref="HD20:HE20"/>
    <mergeCell ref="HF20:HJ20"/>
    <mergeCell ref="FN20:FO20"/>
    <mergeCell ref="FQ20:FR20"/>
    <mergeCell ref="FS20:FW20"/>
    <mergeCell ref="GA20:GB20"/>
    <mergeCell ref="GD20:GE20"/>
    <mergeCell ref="GF20:GJ20"/>
    <mergeCell ref="HN20:HO20"/>
    <mergeCell ref="HQ20:HR20"/>
    <mergeCell ref="HS20:HW20"/>
    <mergeCell ref="IA20:IB20"/>
    <mergeCell ref="ID20:IE20"/>
    <mergeCell ref="IF20:IJ20"/>
    <mergeCell ref="CN20:CO20"/>
    <mergeCell ref="CQ20:CR20"/>
    <mergeCell ref="CS20:CW20"/>
    <mergeCell ref="DA20:DB20"/>
    <mergeCell ref="DD20:DE20"/>
    <mergeCell ref="DF20:DJ20"/>
    <mergeCell ref="DN20:DO20"/>
    <mergeCell ref="DQ20:DR20"/>
    <mergeCell ref="DS20:DW20"/>
    <mergeCell ref="EA20:EB20"/>
    <mergeCell ref="ED20:EE20"/>
    <mergeCell ref="EF20:EJ20"/>
    <mergeCell ref="GQ19:GR19"/>
    <mergeCell ref="GS19:GW19"/>
    <mergeCell ref="EN20:EO20"/>
    <mergeCell ref="EQ20:ER20"/>
    <mergeCell ref="ES20:EW20"/>
    <mergeCell ref="FA20:FB20"/>
    <mergeCell ref="FD20:FE20"/>
    <mergeCell ref="FF20:FJ20"/>
    <mergeCell ref="GN20:GO20"/>
    <mergeCell ref="GQ20:GR20"/>
    <mergeCell ref="HF19:HJ19"/>
    <mergeCell ref="HN19:HO19"/>
    <mergeCell ref="HQ19:HR19"/>
    <mergeCell ref="HS19:HW19"/>
    <mergeCell ref="IA19:IB19"/>
    <mergeCell ref="ID19:IE19"/>
    <mergeCell ref="IF19:IJ19"/>
    <mergeCell ref="A20:B20"/>
    <mergeCell ref="D20:E20"/>
    <mergeCell ref="F20:J20"/>
    <mergeCell ref="N20:O20"/>
    <mergeCell ref="Q20:R20"/>
    <mergeCell ref="S20:W20"/>
    <mergeCell ref="AA20:AB20"/>
    <mergeCell ref="AD20:AE20"/>
    <mergeCell ref="AF20:AJ20"/>
    <mergeCell ref="AN20:AO20"/>
    <mergeCell ref="AQ20:AR20"/>
    <mergeCell ref="AS20:AW20"/>
    <mergeCell ref="BA20:BB20"/>
    <mergeCell ref="BD20:BE20"/>
    <mergeCell ref="BF20:BJ20"/>
    <mergeCell ref="BN20:BO20"/>
    <mergeCell ref="BQ20:BR20"/>
    <mergeCell ref="BS20:BW20"/>
    <mergeCell ref="CA20:CB20"/>
    <mergeCell ref="CD20:CE20"/>
    <mergeCell ref="CF20:CJ20"/>
    <mergeCell ref="DF19:DJ19"/>
    <mergeCell ref="DN19:DO19"/>
    <mergeCell ref="DQ19:DR19"/>
    <mergeCell ref="DS19:DW19"/>
    <mergeCell ref="EA19:EB19"/>
    <mergeCell ref="ED19:EE19"/>
    <mergeCell ref="EF19:EJ19"/>
    <mergeCell ref="EN19:EO19"/>
    <mergeCell ref="EQ19:ER19"/>
    <mergeCell ref="ES19:EW19"/>
    <mergeCell ref="FA19:FB19"/>
    <mergeCell ref="FD19:FE19"/>
    <mergeCell ref="HA19:HB19"/>
    <mergeCell ref="HD19:HE19"/>
    <mergeCell ref="FF19:FJ19"/>
    <mergeCell ref="FN19:FO19"/>
    <mergeCell ref="FQ19:FR19"/>
    <mergeCell ref="FS19:FW19"/>
    <mergeCell ref="GA19:GB19"/>
    <mergeCell ref="GD19:GE19"/>
    <mergeCell ref="GF19:GJ19"/>
    <mergeCell ref="GN19:GO19"/>
    <mergeCell ref="AF19:AJ19"/>
    <mergeCell ref="AN19:AO19"/>
    <mergeCell ref="AQ19:AR19"/>
    <mergeCell ref="AS19:AW19"/>
    <mergeCell ref="BA19:BB19"/>
    <mergeCell ref="BD19:BE19"/>
    <mergeCell ref="DA19:DB19"/>
    <mergeCell ref="DD19:DE19"/>
    <mergeCell ref="BF19:BJ19"/>
    <mergeCell ref="BN19:BO19"/>
    <mergeCell ref="BQ19:BR19"/>
    <mergeCell ref="BS19:BW19"/>
    <mergeCell ref="CA19:CB19"/>
    <mergeCell ref="CD19:CE19"/>
    <mergeCell ref="CN18:CR18"/>
    <mergeCell ref="CS18:CX18"/>
    <mergeCell ref="CF19:CJ19"/>
    <mergeCell ref="CN19:CO19"/>
    <mergeCell ref="CQ19:CR19"/>
    <mergeCell ref="CS19:CW19"/>
    <mergeCell ref="DN18:DR18"/>
    <mergeCell ref="DS18:DX18"/>
    <mergeCell ref="EA18:EE18"/>
    <mergeCell ref="EF18:EK18"/>
    <mergeCell ref="EN18:ER18"/>
    <mergeCell ref="ES18:EX18"/>
    <mergeCell ref="FA18:FE18"/>
    <mergeCell ref="FF18:FK18"/>
    <mergeCell ref="FN18:FR18"/>
    <mergeCell ref="FS18:FX18"/>
    <mergeCell ref="GA18:GE18"/>
    <mergeCell ref="GF18:GK18"/>
    <mergeCell ref="GN18:GR18"/>
    <mergeCell ref="GS18:GX18"/>
    <mergeCell ref="HA18:HE18"/>
    <mergeCell ref="HF18:HK18"/>
    <mergeCell ref="HN18:HR18"/>
    <mergeCell ref="HS18:HX18"/>
    <mergeCell ref="IA18:IE18"/>
    <mergeCell ref="IF18:IK18"/>
    <mergeCell ref="A19:B19"/>
    <mergeCell ref="D19:E19"/>
    <mergeCell ref="F19:J19"/>
    <mergeCell ref="N19:O19"/>
    <mergeCell ref="Q19:R19"/>
    <mergeCell ref="S19:W19"/>
    <mergeCell ref="AA19:AB19"/>
    <mergeCell ref="AD19:AE19"/>
    <mergeCell ref="EU4:EV4"/>
    <mergeCell ref="EW4:EX4"/>
    <mergeCell ref="EY4:EY5"/>
    <mergeCell ref="EZ4:EZ5"/>
    <mergeCell ref="FC4:FC5"/>
    <mergeCell ref="FD4:FD5"/>
    <mergeCell ref="IG4:IG5"/>
    <mergeCell ref="IH4:II4"/>
    <mergeCell ref="FL4:FL5"/>
    <mergeCell ref="FM4:FM5"/>
    <mergeCell ref="FP4:FP5"/>
    <mergeCell ref="FQ4:FQ5"/>
    <mergeCell ref="FR4:FS4"/>
    <mergeCell ref="FT4:FT5"/>
    <mergeCell ref="HC4:HC5"/>
    <mergeCell ref="HD4:HD5"/>
    <mergeCell ref="A18:E18"/>
    <mergeCell ref="F18:K18"/>
    <mergeCell ref="N18:R18"/>
    <mergeCell ref="S18:X18"/>
    <mergeCell ref="AA18:AE18"/>
    <mergeCell ref="AF18:AK18"/>
    <mergeCell ref="DA18:DE18"/>
    <mergeCell ref="DF18:DK18"/>
    <mergeCell ref="AN18:AR18"/>
    <mergeCell ref="AS18:AX18"/>
    <mergeCell ref="BA18:BE18"/>
    <mergeCell ref="BF18:BK18"/>
    <mergeCell ref="BN18:BR18"/>
    <mergeCell ref="BS18:BX18"/>
    <mergeCell ref="CA18:CE18"/>
    <mergeCell ref="CF18:CK18"/>
    <mergeCell ref="HE4:HF4"/>
    <mergeCell ref="HG4:HG5"/>
    <mergeCell ref="GH4:GI4"/>
    <mergeCell ref="GJ4:GK4"/>
    <mergeCell ref="GL4:GL5"/>
    <mergeCell ref="GM4:GM5"/>
    <mergeCell ref="GP4:GP5"/>
    <mergeCell ref="GQ4:GQ5"/>
    <mergeCell ref="IJ4:IK4"/>
    <mergeCell ref="IL4:IL5"/>
    <mergeCell ref="IM4:IM5"/>
    <mergeCell ref="HU4:HV4"/>
    <mergeCell ref="HW4:HX4"/>
    <mergeCell ref="HY4:HY5"/>
    <mergeCell ref="HZ4:HZ5"/>
    <mergeCell ref="IC4:IC5"/>
    <mergeCell ref="ID4:ID5"/>
    <mergeCell ref="IE4:IF4"/>
    <mergeCell ref="BU4:BV4"/>
    <mergeCell ref="BW4:BX4"/>
    <mergeCell ref="BY4:BY5"/>
    <mergeCell ref="BZ4:BZ5"/>
    <mergeCell ref="CC4:CC5"/>
    <mergeCell ref="CD4:CD5"/>
    <mergeCell ref="CL4:CL5"/>
    <mergeCell ref="CM4:CM5"/>
    <mergeCell ref="CP4:CP5"/>
    <mergeCell ref="CQ4:CQ5"/>
    <mergeCell ref="CR4:CS4"/>
    <mergeCell ref="CT4:CT5"/>
    <mergeCell ref="EG4:EG5"/>
    <mergeCell ref="DH4:DI4"/>
    <mergeCell ref="DJ4:DK4"/>
    <mergeCell ref="DL4:DL5"/>
    <mergeCell ref="DM4:DM5"/>
    <mergeCell ref="DP4:DP5"/>
    <mergeCell ref="DQ4:DQ5"/>
    <mergeCell ref="DY4:DY5"/>
    <mergeCell ref="DZ4:DZ5"/>
    <mergeCell ref="EC4:EC5"/>
    <mergeCell ref="L4:L5"/>
    <mergeCell ref="M4:M5"/>
    <mergeCell ref="P4:P5"/>
    <mergeCell ref="Q4:Q5"/>
    <mergeCell ref="R4:S4"/>
    <mergeCell ref="T4:T5"/>
    <mergeCell ref="AH4:AI4"/>
    <mergeCell ref="AJ4:AK4"/>
    <mergeCell ref="AL4:AL5"/>
    <mergeCell ref="AM4:AM5"/>
    <mergeCell ref="AP4:AP5"/>
    <mergeCell ref="AQ4:AQ5"/>
    <mergeCell ref="GP3:GQ3"/>
    <mergeCell ref="GR3:GT3"/>
    <mergeCell ref="AY4:AY5"/>
    <mergeCell ref="AZ4:AZ5"/>
    <mergeCell ref="BC4:BC5"/>
    <mergeCell ref="BD4:BD5"/>
    <mergeCell ref="BE4:BF4"/>
    <mergeCell ref="BG4:BG5"/>
    <mergeCell ref="ED4:ED5"/>
    <mergeCell ref="EE4:EF4"/>
    <mergeCell ref="HC3:HD3"/>
    <mergeCell ref="HE3:HG3"/>
    <mergeCell ref="HH3:HK3"/>
    <mergeCell ref="HL3:HM3"/>
    <mergeCell ref="HN3:HN5"/>
    <mergeCell ref="HO3:HO5"/>
    <mergeCell ref="HH4:HI4"/>
    <mergeCell ref="HJ4:HK4"/>
    <mergeCell ref="HL4:HL5"/>
    <mergeCell ref="HM4:HM5"/>
    <mergeCell ref="HP3:HQ3"/>
    <mergeCell ref="HR3:HT3"/>
    <mergeCell ref="HU3:HX3"/>
    <mergeCell ref="HY3:HZ3"/>
    <mergeCell ref="IA3:IA5"/>
    <mergeCell ref="IB3:IB5"/>
    <mergeCell ref="HP4:HP5"/>
    <mergeCell ref="HQ4:HQ5"/>
    <mergeCell ref="HR4:HS4"/>
    <mergeCell ref="HT4:HT5"/>
    <mergeCell ref="IC3:ID3"/>
    <mergeCell ref="IE3:IG3"/>
    <mergeCell ref="IH3:IK3"/>
    <mergeCell ref="IL3:IM3"/>
    <mergeCell ref="C4:C5"/>
    <mergeCell ref="D4:D5"/>
    <mergeCell ref="E4:F4"/>
    <mergeCell ref="G4:G5"/>
    <mergeCell ref="H4:I4"/>
    <mergeCell ref="J4:K4"/>
    <mergeCell ref="GC3:GD3"/>
    <mergeCell ref="GE3:GG3"/>
    <mergeCell ref="GH3:GK3"/>
    <mergeCell ref="GL3:GM3"/>
    <mergeCell ref="GN3:GN5"/>
    <mergeCell ref="GO3:GO5"/>
    <mergeCell ref="GC4:GC5"/>
    <mergeCell ref="GD4:GD5"/>
    <mergeCell ref="GE4:GF4"/>
    <mergeCell ref="GG4:GG5"/>
    <mergeCell ref="GU3:GX3"/>
    <mergeCell ref="GY3:GZ3"/>
    <mergeCell ref="HA3:HA5"/>
    <mergeCell ref="HB3:HB5"/>
    <mergeCell ref="GR4:GS4"/>
    <mergeCell ref="GT4:GT5"/>
    <mergeCell ref="GU4:GV4"/>
    <mergeCell ref="GW4:GX4"/>
    <mergeCell ref="GY4:GY5"/>
    <mergeCell ref="GZ4:GZ5"/>
    <mergeCell ref="FC3:FD3"/>
    <mergeCell ref="FE3:FG3"/>
    <mergeCell ref="FH3:FK3"/>
    <mergeCell ref="FL3:FM3"/>
    <mergeCell ref="FN3:FN5"/>
    <mergeCell ref="FO3:FO5"/>
    <mergeCell ref="FE4:FF4"/>
    <mergeCell ref="FG4:FG5"/>
    <mergeCell ref="FH4:FI4"/>
    <mergeCell ref="FJ4:FK4"/>
    <mergeCell ref="FP3:FQ3"/>
    <mergeCell ref="FR3:FT3"/>
    <mergeCell ref="FU3:FX3"/>
    <mergeCell ref="FY3:FZ3"/>
    <mergeCell ref="GA3:GA5"/>
    <mergeCell ref="GB3:GB5"/>
    <mergeCell ref="FU4:FV4"/>
    <mergeCell ref="FW4:FX4"/>
    <mergeCell ref="FY4:FY5"/>
    <mergeCell ref="FZ4:FZ5"/>
    <mergeCell ref="EC3:ED3"/>
    <mergeCell ref="EE3:EG3"/>
    <mergeCell ref="EH3:EK3"/>
    <mergeCell ref="EL3:EM3"/>
    <mergeCell ref="EN3:EN5"/>
    <mergeCell ref="EO3:EO5"/>
    <mergeCell ref="EH4:EI4"/>
    <mergeCell ref="EJ4:EK4"/>
    <mergeCell ref="EL4:EL5"/>
    <mergeCell ref="EM4:EM5"/>
    <mergeCell ref="EP3:EQ3"/>
    <mergeCell ref="ER3:ET3"/>
    <mergeCell ref="EU3:EX3"/>
    <mergeCell ref="EY3:EZ3"/>
    <mergeCell ref="FA3:FA5"/>
    <mergeCell ref="FB3:FB5"/>
    <mergeCell ref="EP4:EP5"/>
    <mergeCell ref="EQ4:EQ5"/>
    <mergeCell ref="ER4:ES4"/>
    <mergeCell ref="ET4:ET5"/>
    <mergeCell ref="DC3:DD3"/>
    <mergeCell ref="DE3:DG3"/>
    <mergeCell ref="DH3:DK3"/>
    <mergeCell ref="DL3:DM3"/>
    <mergeCell ref="DN3:DN5"/>
    <mergeCell ref="DO3:DO5"/>
    <mergeCell ref="DC4:DC5"/>
    <mergeCell ref="DD4:DD5"/>
    <mergeCell ref="DE4:DF4"/>
    <mergeCell ref="DG4:DG5"/>
    <mergeCell ref="DP3:DQ3"/>
    <mergeCell ref="DR3:DT3"/>
    <mergeCell ref="DU3:DX3"/>
    <mergeCell ref="DY3:DZ3"/>
    <mergeCell ref="EA3:EA5"/>
    <mergeCell ref="EB3:EB5"/>
    <mergeCell ref="DR4:DS4"/>
    <mergeCell ref="DT4:DT5"/>
    <mergeCell ref="DU4:DV4"/>
    <mergeCell ref="DW4:DX4"/>
    <mergeCell ref="CC3:CD3"/>
    <mergeCell ref="CE3:CG3"/>
    <mergeCell ref="CH3:CK3"/>
    <mergeCell ref="CL3:CM3"/>
    <mergeCell ref="CN3:CN5"/>
    <mergeCell ref="CO3:CO5"/>
    <mergeCell ref="CE4:CF4"/>
    <mergeCell ref="CG4:CG5"/>
    <mergeCell ref="CH4:CI4"/>
    <mergeCell ref="CJ4:CK4"/>
    <mergeCell ref="CP3:CQ3"/>
    <mergeCell ref="CR3:CT3"/>
    <mergeCell ref="CU3:CX3"/>
    <mergeCell ref="CY3:CZ3"/>
    <mergeCell ref="DA3:DA5"/>
    <mergeCell ref="DB3:DB5"/>
    <mergeCell ref="CU4:CV4"/>
    <mergeCell ref="CW4:CX4"/>
    <mergeCell ref="CY4:CY5"/>
    <mergeCell ref="CZ4:CZ5"/>
    <mergeCell ref="BC3:BD3"/>
    <mergeCell ref="BE3:BG3"/>
    <mergeCell ref="BH3:BK3"/>
    <mergeCell ref="BL3:BM3"/>
    <mergeCell ref="BN3:BN5"/>
    <mergeCell ref="BO3:BO5"/>
    <mergeCell ref="BH4:BI4"/>
    <mergeCell ref="BJ4:BK4"/>
    <mergeCell ref="BL4:BL5"/>
    <mergeCell ref="BM4:BM5"/>
    <mergeCell ref="BP3:BQ3"/>
    <mergeCell ref="BR3:BT3"/>
    <mergeCell ref="BU3:BX3"/>
    <mergeCell ref="BY3:BZ3"/>
    <mergeCell ref="CA3:CA5"/>
    <mergeCell ref="CB3:CB5"/>
    <mergeCell ref="BP4:BP5"/>
    <mergeCell ref="BQ4:BQ5"/>
    <mergeCell ref="BR4:BS4"/>
    <mergeCell ref="BT4:BT5"/>
    <mergeCell ref="AC3:AD3"/>
    <mergeCell ref="AE3:AG3"/>
    <mergeCell ref="AH3:AK3"/>
    <mergeCell ref="AL3:AM3"/>
    <mergeCell ref="AN3:AN5"/>
    <mergeCell ref="AO3:AO5"/>
    <mergeCell ref="AC4:AC5"/>
    <mergeCell ref="AD4:AD5"/>
    <mergeCell ref="AE4:AF4"/>
    <mergeCell ref="AG4:AG5"/>
    <mergeCell ref="AP3:AQ3"/>
    <mergeCell ref="AR3:AT3"/>
    <mergeCell ref="AU3:AX3"/>
    <mergeCell ref="AY3:AZ3"/>
    <mergeCell ref="BA3:BA5"/>
    <mergeCell ref="BB3:BB5"/>
    <mergeCell ref="AR4:AS4"/>
    <mergeCell ref="AT4:AT5"/>
    <mergeCell ref="AU4:AV4"/>
    <mergeCell ref="AW4:AX4"/>
    <mergeCell ref="FB2:FK2"/>
    <mergeCell ref="FL2:FM2"/>
    <mergeCell ref="FO2:FX2"/>
    <mergeCell ref="FY2:FZ2"/>
    <mergeCell ref="GB2:GK2"/>
    <mergeCell ref="GL2:GM2"/>
    <mergeCell ref="GO2:GX2"/>
    <mergeCell ref="GY2:GZ2"/>
    <mergeCell ref="HB2:HK2"/>
    <mergeCell ref="HL2:HM2"/>
    <mergeCell ref="HO2:HX2"/>
    <mergeCell ref="HY2:HZ2"/>
    <mergeCell ref="IB2:IK2"/>
    <mergeCell ref="IL2:IM2"/>
    <mergeCell ref="A3:A5"/>
    <mergeCell ref="B3:B5"/>
    <mergeCell ref="C3:D3"/>
    <mergeCell ref="E3:G3"/>
    <mergeCell ref="H3:K3"/>
    <mergeCell ref="L3:M3"/>
    <mergeCell ref="N3:N5"/>
    <mergeCell ref="O3:O5"/>
    <mergeCell ref="P3:Q3"/>
    <mergeCell ref="R3:T3"/>
    <mergeCell ref="U3:X3"/>
    <mergeCell ref="Y3:Z3"/>
    <mergeCell ref="AA3:AA5"/>
    <mergeCell ref="AB3:AB5"/>
    <mergeCell ref="U4:V4"/>
    <mergeCell ref="W4:X4"/>
    <mergeCell ref="Y4:Y5"/>
    <mergeCell ref="Z4:Z5"/>
    <mergeCell ref="AO2:AX2"/>
    <mergeCell ref="AY2:AZ2"/>
    <mergeCell ref="BB2:BK2"/>
    <mergeCell ref="BL2:BM2"/>
    <mergeCell ref="BO2:BX2"/>
    <mergeCell ref="BY2:BZ2"/>
    <mergeCell ref="CB2:CK2"/>
    <mergeCell ref="CL2:CM2"/>
    <mergeCell ref="CO2:CX2"/>
    <mergeCell ref="CY2:CZ2"/>
    <mergeCell ref="DB2:DK2"/>
    <mergeCell ref="DL2:DM2"/>
    <mergeCell ref="DO2:DX2"/>
    <mergeCell ref="DY2:DZ2"/>
    <mergeCell ref="EB2:EK2"/>
    <mergeCell ref="EL2:EM2"/>
    <mergeCell ref="EO2:EX2"/>
    <mergeCell ref="EY2:EZ2"/>
    <mergeCell ref="B2:K2"/>
    <mergeCell ref="L2:M2"/>
    <mergeCell ref="O2:X2"/>
    <mergeCell ref="Y2:Z2"/>
    <mergeCell ref="AB2:AK2"/>
    <mergeCell ref="AL2:AM2"/>
  </mergeCells>
  <printOptions/>
  <pageMargins left="0.15748031496062992" right="0.15748031496062992" top="0.31496062992125984" bottom="0" header="0.511811023622047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2022-12-29T07:44:42Z</cp:lastPrinted>
  <dcterms:created xsi:type="dcterms:W3CDTF">2020-09-28T05:16:26Z</dcterms:created>
  <dcterms:modified xsi:type="dcterms:W3CDTF">2022-12-29T07:44:49Z</dcterms:modified>
  <cp:category/>
  <cp:version/>
  <cp:contentType/>
  <cp:contentStatus/>
</cp:coreProperties>
</file>